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2" windowWidth="16260" windowHeight="8736"/>
  </bookViews>
  <sheets>
    <sheet name="คะแนน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92" i="1"/>
  <c r="Q91"/>
  <c r="Q90"/>
  <c r="Q89"/>
  <c r="Q86"/>
  <c r="Q85"/>
  <c r="Q84"/>
  <c r="Q83"/>
  <c r="Q82"/>
  <c r="Q81"/>
  <c r="Q80"/>
  <c r="Q79"/>
  <c r="Q87" s="1"/>
  <c r="Q71"/>
  <c r="Q8"/>
  <c r="Q30"/>
  <c r="Q29"/>
  <c r="Q24"/>
  <c r="Q25" s="1"/>
  <c r="Q97" l="1"/>
  <c r="Q93"/>
  <c r="Q94" s="1"/>
  <c r="Q96" s="1"/>
  <c r="Q74" s="1"/>
  <c r="Q75"/>
  <c r="Q76" s="1"/>
  <c r="Q72"/>
  <c r="Q95"/>
  <c r="Q73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O119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20"/>
  <c r="O121"/>
  <c r="O122"/>
  <c r="O123"/>
  <c r="O124"/>
  <c r="O125"/>
  <c r="O126"/>
  <c r="O127"/>
  <c r="O128"/>
  <c r="O129"/>
  <c r="O130"/>
  <c r="O131"/>
  <c r="O132"/>
  <c r="O133"/>
  <c r="O134"/>
  <c r="O135"/>
  <c r="O72"/>
  <c r="O71"/>
  <c r="O69"/>
  <c r="O68"/>
  <c r="O64"/>
  <c r="O53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4"/>
  <c r="O55"/>
  <c r="O56"/>
  <c r="O57"/>
  <c r="O58"/>
  <c r="O59"/>
  <c r="O60"/>
  <c r="O61"/>
  <c r="O62"/>
  <c r="O63"/>
  <c r="O65"/>
  <c r="O66"/>
  <c r="O67"/>
  <c r="O6"/>
  <c r="O5"/>
  <c r="T75" l="1"/>
  <c r="T76" s="1"/>
  <c r="R75"/>
  <c r="S75"/>
  <c r="S76" s="1"/>
  <c r="R76" s="1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V135" l="1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5"/>
  <c r="V6"/>
  <c r="V7"/>
  <c r="V8"/>
  <c r="V9"/>
  <c r="V10"/>
  <c r="V11"/>
  <c r="V12"/>
  <c r="V13"/>
  <c r="V14"/>
  <c r="V69" l="1"/>
  <c r="V61"/>
  <c r="V53"/>
  <c r="V45"/>
  <c r="V37"/>
  <c r="V29"/>
  <c r="V21"/>
  <c r="V16"/>
  <c r="V22" l="1"/>
  <c r="V30"/>
  <c r="V38"/>
  <c r="V46"/>
  <c r="V54"/>
  <c r="V58"/>
  <c r="V66"/>
  <c r="V19"/>
  <c r="V27"/>
  <c r="V35"/>
  <c r="V39"/>
  <c r="V47"/>
  <c r="V55"/>
  <c r="V63"/>
  <c r="V67"/>
  <c r="V20"/>
  <c r="V24"/>
  <c r="V32"/>
  <c r="V40"/>
  <c r="V17"/>
  <c r="V25"/>
  <c r="V33"/>
  <c r="V41"/>
  <c r="V49"/>
  <c r="V57"/>
  <c r="V65"/>
  <c r="V18"/>
  <c r="V26"/>
  <c r="V34"/>
  <c r="V42"/>
  <c r="V50"/>
  <c r="V62"/>
  <c r="V15"/>
  <c r="Q5"/>
  <c r="V23"/>
  <c r="V31"/>
  <c r="V43"/>
  <c r="V51"/>
  <c r="V59"/>
  <c r="V28"/>
  <c r="V36"/>
  <c r="V44"/>
  <c r="V48"/>
  <c r="V52"/>
  <c r="V56"/>
  <c r="V60"/>
  <c r="V64"/>
  <c r="V68"/>
  <c r="Q26" l="1"/>
  <c r="Q23"/>
  <c r="Q13"/>
  <c r="Q20"/>
  <c r="Q15"/>
  <c r="Q16"/>
  <c r="Q17"/>
  <c r="Q18"/>
  <c r="Q19"/>
  <c r="Q14"/>
  <c r="Q21" l="1"/>
  <c r="Q27" s="1"/>
  <c r="Q28" s="1"/>
  <c r="Q6" l="1"/>
  <c r="Q7"/>
  <c r="Q31"/>
  <c r="Q9"/>
  <c r="Q10" s="1"/>
  <c r="T9" l="1"/>
  <c r="T10" s="1"/>
  <c r="S9"/>
  <c r="S10" s="1"/>
  <c r="R9"/>
  <c r="R10" l="1"/>
</calcChain>
</file>

<file path=xl/sharedStrings.xml><?xml version="1.0" encoding="utf-8"?>
<sst xmlns="http://schemas.openxmlformats.org/spreadsheetml/2006/main" count="208" uniqueCount="49">
  <si>
    <t>ลำดับที่</t>
  </si>
  <si>
    <t>รหัสประจำตัว</t>
  </si>
  <si>
    <t>ชื่อ-สกุล</t>
  </si>
  <si>
    <t>การเข้าเรียน</t>
  </si>
  <si>
    <t>สอบกลางภาค</t>
  </si>
  <si>
    <t>สอบปลายภาค</t>
  </si>
  <si>
    <t xml:space="preserve">ตัวอย่างแบบฟอร์มส่งคะแนน </t>
  </si>
  <si>
    <t>สัดส่วนการให้คะแนน</t>
  </si>
  <si>
    <t xml:space="preserve">คะแนนรวม </t>
  </si>
  <si>
    <t>เกรด</t>
  </si>
  <si>
    <t>โครงการ</t>
  </si>
  <si>
    <t>ปกติ</t>
  </si>
  <si>
    <t>พิเศษ</t>
  </si>
  <si>
    <t>A</t>
  </si>
  <si>
    <t>B+</t>
  </si>
  <si>
    <t>B</t>
  </si>
  <si>
    <t>C+</t>
  </si>
  <si>
    <t>C</t>
  </si>
  <si>
    <t>D+</t>
  </si>
  <si>
    <t>D</t>
  </si>
  <si>
    <t>F</t>
  </si>
  <si>
    <t>Max</t>
  </si>
  <si>
    <t>Min</t>
  </si>
  <si>
    <t>Median</t>
  </si>
  <si>
    <t>Mean</t>
  </si>
  <si>
    <t>SD</t>
  </si>
  <si>
    <t>Miss</t>
  </si>
  <si>
    <t>สอบย่อย1</t>
  </si>
  <si>
    <t>สอบย่อย2</t>
  </si>
  <si>
    <t>สอบปฏิบัติ1</t>
  </si>
  <si>
    <t>สอบปฏิบัต2</t>
  </si>
  <si>
    <t>งาน/รายงาน</t>
  </si>
  <si>
    <t>นำเสนอ</t>
  </si>
  <si>
    <t>(คำอธิบาย: สัดส่วนการให้คะแนนอาจแตกต่างกันไปได้ตามการประเมินของแต่ละรายวิชา ในกรณีที่อาจารย์ประสงค์จะใช้ไฟล์ตัวอย่างนี้ อาจารย์สามารถเลือกลงคะแนนเฉพาะช่องสัดส่วนคะแนนที่อาจารย์ใช้ประเมิน)</t>
  </si>
  <si>
    <t>n</t>
  </si>
  <si>
    <t>sum</t>
  </si>
  <si>
    <t>sort</t>
  </si>
  <si>
    <t>ตำแหน่งกลาง</t>
  </si>
  <si>
    <t>n+1</t>
  </si>
  <si>
    <t>(ใช้ค่าที่ตำแหน่งกลางเป็นจำนวนเต็ม)</t>
  </si>
  <si>
    <t>x^2</t>
  </si>
  <si>
    <t>sum(x^2)</t>
  </si>
  <si>
    <t>A-B</t>
  </si>
  <si>
    <t>sum^2</t>
  </si>
  <si>
    <t>sum(x^2)*n</t>
  </si>
  <si>
    <t>n(n-1)</t>
  </si>
  <si>
    <t>AA</t>
  </si>
  <si>
    <t>BB</t>
  </si>
  <si>
    <t>AA/BB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</si>
</sst>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4"/>
      <color theme="0" tint="-0.34998626667073579"/>
      <name val="TH SarabunPSK"/>
      <family val="2"/>
    </font>
    <font>
      <sz val="14"/>
      <color theme="0" tint="-0.34998626667073579"/>
      <name val="TH SarabunPSK"/>
      <family val="2"/>
    </font>
    <font>
      <b/>
      <sz val="14"/>
      <color theme="0" tint="-0.249977111117893"/>
      <name val="TH SarabunPSK"/>
      <family val="2"/>
    </font>
    <font>
      <sz val="14"/>
      <color theme="0" tint="-0.24997711111789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9" fontId="2" fillId="0" borderId="0" xfId="0" applyNumberFormat="1" applyFont="1" applyProtection="1">
      <protection locked="0"/>
    </xf>
    <xf numFmtId="0" fontId="1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" fillId="3" borderId="1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1" xfId="0" applyFont="1" applyFill="1" applyBorder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5" borderId="1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2" fontId="1" fillId="5" borderId="4" xfId="0" applyNumberFormat="1" applyFont="1" applyFill="1" applyBorder="1" applyProtection="1"/>
    <xf numFmtId="0" fontId="4" fillId="5" borderId="3" xfId="0" applyFont="1" applyFill="1" applyBorder="1" applyProtection="1">
      <protection locked="0"/>
    </xf>
    <xf numFmtId="0" fontId="4" fillId="5" borderId="0" xfId="0" applyFont="1" applyFill="1" applyBorder="1" applyProtection="1"/>
    <xf numFmtId="0" fontId="5" fillId="5" borderId="3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7" xfId="0" applyFont="1" applyFill="1" applyBorder="1" applyProtection="1">
      <protection hidden="1"/>
    </xf>
    <xf numFmtId="0" fontId="4" fillId="5" borderId="2" xfId="0" applyFont="1" applyFill="1" applyBorder="1" applyProtection="1">
      <protection hidden="1"/>
    </xf>
    <xf numFmtId="0" fontId="3" fillId="5" borderId="6" xfId="0" applyFont="1" applyFill="1" applyBorder="1" applyProtection="1">
      <protection hidden="1"/>
    </xf>
    <xf numFmtId="0" fontId="1" fillId="5" borderId="2" xfId="0" applyFont="1" applyFill="1" applyBorder="1" applyProtection="1"/>
    <xf numFmtId="0" fontId="1" fillId="5" borderId="4" xfId="0" applyFont="1" applyFill="1" applyBorder="1" applyProtection="1"/>
    <xf numFmtId="0" fontId="2" fillId="5" borderId="5" xfId="0" applyFont="1" applyFill="1" applyBorder="1" applyProtection="1">
      <protection locked="0"/>
    </xf>
    <xf numFmtId="0" fontId="1" fillId="5" borderId="6" xfId="0" applyFont="1" applyFill="1" applyBorder="1" applyProtection="1"/>
    <xf numFmtId="0" fontId="7" fillId="0" borderId="0" xfId="0" applyFont="1" applyProtection="1">
      <protection hidden="1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0" fontId="2" fillId="5" borderId="3" xfId="0" applyFont="1" applyFill="1" applyBorder="1" applyProtection="1"/>
    <xf numFmtId="0" fontId="2" fillId="5" borderId="9" xfId="0" applyFont="1" applyFill="1" applyBorder="1" applyProtection="1"/>
    <xf numFmtId="0" fontId="2" fillId="5" borderId="10" xfId="0" applyFont="1" applyFill="1" applyBorder="1" applyProtection="1"/>
    <xf numFmtId="0" fontId="2" fillId="5" borderId="8" xfId="0" applyFont="1" applyFill="1" applyBorder="1" applyProtection="1"/>
    <xf numFmtId="0" fontId="1" fillId="3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2" fillId="5" borderId="5" xfId="0" applyFont="1" applyFill="1" applyBorder="1" applyProtection="1"/>
    <xf numFmtId="0" fontId="1" fillId="4" borderId="13" xfId="0" applyFont="1" applyFill="1" applyBorder="1" applyProtection="1">
      <protection locked="0"/>
    </xf>
    <xf numFmtId="2" fontId="1" fillId="5" borderId="2" xfId="0" applyNumberFormat="1" applyFont="1" applyFill="1" applyBorder="1" applyProtection="1"/>
    <xf numFmtId="2" fontId="3" fillId="5" borderId="0" xfId="0" applyNumberFormat="1" applyFont="1" applyFill="1" applyBorder="1" applyProtection="1">
      <protection locked="0"/>
    </xf>
    <xf numFmtId="2" fontId="3" fillId="5" borderId="4" xfId="0" applyNumberFormat="1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Protection="1">
      <protection hidden="1"/>
    </xf>
    <xf numFmtId="2" fontId="9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topLeftCell="J1" workbookViewId="0">
      <pane ySplit="4" topLeftCell="A8" activePane="bottomLeft" state="frozen"/>
      <selection pane="bottomLeft" activeCell="W12" sqref="W12"/>
    </sheetView>
  </sheetViews>
  <sheetFormatPr defaultColWidth="8.8984375" defaultRowHeight="21"/>
  <cols>
    <col min="1" max="1" width="4.3984375" style="1" customWidth="1"/>
    <col min="2" max="2" width="5.8984375" style="1" customWidth="1"/>
    <col min="3" max="3" width="13.296875" style="1" customWidth="1"/>
    <col min="4" max="4" width="22.09765625" style="1" customWidth="1"/>
    <col min="5" max="5" width="9.09765625" style="1" customWidth="1"/>
    <col min="6" max="6" width="7.09765625" style="1" customWidth="1"/>
    <col min="7" max="7" width="7.69921875" style="1" customWidth="1"/>
    <col min="8" max="8" width="11.8984375" style="1" customWidth="1"/>
    <col min="9" max="9" width="12.296875" style="1" customWidth="1"/>
    <col min="10" max="11" width="10.09765625" style="1" customWidth="1"/>
    <col min="12" max="12" width="10.59765625" style="1" customWidth="1"/>
    <col min="13" max="13" width="7.3984375" style="1" customWidth="1"/>
    <col min="14" max="14" width="8.8984375" style="1" customWidth="1"/>
    <col min="15" max="17" width="8.8984375" style="1"/>
    <col min="18" max="18" width="6.09765625" style="1" customWidth="1"/>
    <col min="19" max="19" width="5.8984375" style="10" customWidth="1"/>
    <col min="20" max="20" width="6.09765625" style="10" customWidth="1"/>
    <col min="21" max="23" width="8.8984375" style="26"/>
    <col min="24" max="24" width="8.8984375" style="27"/>
    <col min="25" max="16384" width="8.8984375" style="1"/>
  </cols>
  <sheetData>
    <row r="1" spans="1:22">
      <c r="B1" s="2" t="s">
        <v>6</v>
      </c>
    </row>
    <row r="2" spans="1:22">
      <c r="B2" s="5" t="s">
        <v>33</v>
      </c>
    </row>
    <row r="3" spans="1:22">
      <c r="A3" s="47" t="s">
        <v>10</v>
      </c>
      <c r="B3" s="48" t="s">
        <v>0</v>
      </c>
      <c r="C3" s="48" t="s">
        <v>1</v>
      </c>
      <c r="D3" s="48" t="s">
        <v>2</v>
      </c>
      <c r="E3" s="49" t="s">
        <v>7</v>
      </c>
      <c r="F3" s="49"/>
      <c r="G3" s="49"/>
      <c r="H3" s="49"/>
      <c r="I3" s="49"/>
      <c r="J3" s="49"/>
      <c r="K3" s="49"/>
      <c r="L3" s="49"/>
      <c r="M3" s="49"/>
      <c r="N3" s="2" t="s">
        <v>8</v>
      </c>
      <c r="O3" s="45" t="s">
        <v>9</v>
      </c>
    </row>
    <row r="4" spans="1:22">
      <c r="A4" s="47"/>
      <c r="B4" s="48"/>
      <c r="C4" s="48"/>
      <c r="D4" s="48"/>
      <c r="E4" s="2" t="s">
        <v>3</v>
      </c>
      <c r="F4" s="2" t="s">
        <v>27</v>
      </c>
      <c r="G4" s="2" t="s">
        <v>28</v>
      </c>
      <c r="H4" s="2" t="s">
        <v>4</v>
      </c>
      <c r="I4" s="2" t="s">
        <v>5</v>
      </c>
      <c r="J4" s="2" t="s">
        <v>29</v>
      </c>
      <c r="K4" s="2" t="s">
        <v>30</v>
      </c>
      <c r="L4" s="2" t="s">
        <v>31</v>
      </c>
      <c r="M4" s="2" t="s">
        <v>32</v>
      </c>
      <c r="N4" s="3">
        <v>1</v>
      </c>
      <c r="O4" s="46"/>
      <c r="S4" s="11"/>
      <c r="U4" s="28" t="s">
        <v>36</v>
      </c>
      <c r="V4" s="29" t="s">
        <v>40</v>
      </c>
    </row>
    <row r="5" spans="1:22">
      <c r="A5" s="6" t="s">
        <v>11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4">
        <v>0</v>
      </c>
      <c r="O5" s="33" t="str">
        <f>IF(N5=0,"Miss",IF(N5&lt;49.49,"F",IF(N5&lt;=54.49,"D",IF(N5&lt;=59.49,"D+",IF(N5&lt;=64.49,"C",IF(N5&lt;=69.49,"C+",IF(N5&lt;=74.49,"B",IF(N5&lt;=79.49,"B+",IF(N5&gt;=79.5,"A")))))))))</f>
        <v>Miss</v>
      </c>
      <c r="P5" s="35" t="s">
        <v>21</v>
      </c>
      <c r="Q5" s="38">
        <f>MAX(N5:N69)</f>
        <v>0</v>
      </c>
      <c r="R5" s="10"/>
      <c r="U5" s="26">
        <f>LARGE(N$5:N69,1)</f>
        <v>0</v>
      </c>
      <c r="V5" s="26">
        <f>N5^2</f>
        <v>0</v>
      </c>
    </row>
    <row r="6" spans="1:22">
      <c r="A6" s="6" t="s">
        <v>11</v>
      </c>
      <c r="B6" s="6">
        <v>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>
        <v>0</v>
      </c>
      <c r="O6" s="30" t="str">
        <f>IF(N6=0,"Miss",IF(N6&lt;49.49,"F",IF(N6&lt;=54.49,"D",IF(N6&lt;=59.49,"D+",IF(N6&lt;=64.49,"C",IF(N6&lt;=69.49,"C+",IF(N6&lt;=74.49,"B",IF(N6&lt;=79.49,"B+",IF(N6&gt;=79.5,"A")))))))))</f>
        <v>Miss</v>
      </c>
      <c r="P6" s="13" t="s">
        <v>22</v>
      </c>
      <c r="Q6" s="14" t="e">
        <f>LARGE(U5:U69,(Q21))</f>
        <v>#NUM!</v>
      </c>
      <c r="R6" s="10"/>
      <c r="U6" s="26">
        <f>LARGE(N$5:N69,2)</f>
        <v>0</v>
      </c>
      <c r="V6" s="26">
        <f t="shared" ref="V6:V69" si="0">N6^2</f>
        <v>0</v>
      </c>
    </row>
    <row r="7" spans="1:22">
      <c r="A7" s="6" t="s">
        <v>11</v>
      </c>
      <c r="B7" s="6">
        <v>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>
        <v>0</v>
      </c>
      <c r="O7" s="30" t="str">
        <f t="shared" ref="O7:O67" si="1">IF(N7=0,"Miss",IF(N7&lt;49.49,"F",IF(N7&lt;=54.49,"D",IF(N7&lt;=59.49,"D+",IF(N7&lt;=64.49,"C",IF(N7&lt;=69.49,"C+",IF(N7&lt;=74.49,"B",IF(N7&lt;=79.49,"B+",IF(N7&gt;=79.5,"A")))))))))</f>
        <v>Miss</v>
      </c>
      <c r="P7" s="13" t="s">
        <v>24</v>
      </c>
      <c r="Q7" s="14" t="e">
        <f>Q24/Q21</f>
        <v>#DIV/0!</v>
      </c>
      <c r="R7" s="10"/>
      <c r="U7" s="26">
        <f>LARGE(N$5:N69,3)</f>
        <v>0</v>
      </c>
      <c r="V7" s="26">
        <f t="shared" si="0"/>
        <v>0</v>
      </c>
    </row>
    <row r="8" spans="1:22">
      <c r="A8" s="6" t="s">
        <v>11</v>
      </c>
      <c r="B8" s="6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v>0</v>
      </c>
      <c r="O8" s="30" t="str">
        <f t="shared" si="1"/>
        <v>Miss</v>
      </c>
      <c r="P8" s="13" t="s">
        <v>25</v>
      </c>
      <c r="Q8" s="14" t="e">
        <f>SQRT(Q30)</f>
        <v>#DIV/0!</v>
      </c>
      <c r="R8" s="10"/>
      <c r="U8" s="26">
        <f>LARGE(N$5:N69,4)</f>
        <v>0</v>
      </c>
      <c r="V8" s="26">
        <f t="shared" si="0"/>
        <v>0</v>
      </c>
    </row>
    <row r="9" spans="1:22">
      <c r="A9" s="6" t="s">
        <v>11</v>
      </c>
      <c r="B9" s="6">
        <v>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>
        <v>0</v>
      </c>
      <c r="O9" s="30" t="str">
        <f t="shared" si="1"/>
        <v>Miss</v>
      </c>
      <c r="P9" s="15" t="s">
        <v>37</v>
      </c>
      <c r="Q9" s="16">
        <f>(Q21+1)/2</f>
        <v>0.5</v>
      </c>
      <c r="R9" s="20">
        <f>(Q31-1)/2</f>
        <v>0</v>
      </c>
      <c r="S9" s="26">
        <f>(Q31-1)/2</f>
        <v>0</v>
      </c>
      <c r="T9" s="26">
        <f>(Q31+1)/2</f>
        <v>1</v>
      </c>
      <c r="U9" s="26">
        <f>LARGE(N$5:N69,5)</f>
        <v>0</v>
      </c>
      <c r="V9" s="26">
        <f t="shared" si="0"/>
        <v>0</v>
      </c>
    </row>
    <row r="10" spans="1:22">
      <c r="A10" s="6" t="s">
        <v>11</v>
      </c>
      <c r="B10" s="6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>
        <v>0</v>
      </c>
      <c r="O10" s="30" t="str">
        <f t="shared" si="1"/>
        <v>Miss</v>
      </c>
      <c r="P10" s="17" t="s">
        <v>23</v>
      </c>
      <c r="Q10" s="39" t="e">
        <f>LARGE(U5:U69,(Q9))</f>
        <v>#NUM!</v>
      </c>
      <c r="R10" s="40" t="e">
        <f>(S10+T10)/2</f>
        <v>#NUM!</v>
      </c>
      <c r="S10" s="26" t="e">
        <f>LARGE(U5:U69,(S9))</f>
        <v>#NUM!</v>
      </c>
      <c r="T10" s="26">
        <f>LARGE(U5:U69,(T9))</f>
        <v>0</v>
      </c>
      <c r="U10" s="26">
        <f>LARGE(N$5:N69,6)</f>
        <v>0</v>
      </c>
      <c r="V10" s="26">
        <f t="shared" si="0"/>
        <v>0</v>
      </c>
    </row>
    <row r="11" spans="1:22">
      <c r="A11" s="6" t="s">
        <v>11</v>
      </c>
      <c r="B11" s="6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>
        <v>0</v>
      </c>
      <c r="O11" s="30" t="str">
        <f t="shared" si="1"/>
        <v>Miss</v>
      </c>
      <c r="P11" s="18" t="s">
        <v>39</v>
      </c>
      <c r="Q11" s="19"/>
      <c r="R11" s="21"/>
      <c r="U11" s="26">
        <f>LARGE(N$5:N69,7)</f>
        <v>0</v>
      </c>
      <c r="V11" s="26">
        <f t="shared" si="0"/>
        <v>0</v>
      </c>
    </row>
    <row r="12" spans="1:22">
      <c r="A12" s="6" t="s">
        <v>11</v>
      </c>
      <c r="B12" s="6">
        <v>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v>0</v>
      </c>
      <c r="O12" s="30" t="str">
        <f t="shared" si="1"/>
        <v>Miss</v>
      </c>
      <c r="Q12" s="10"/>
      <c r="R12" s="10"/>
      <c r="U12" s="26">
        <f>LARGE(N$5:N69,8)</f>
        <v>0</v>
      </c>
      <c r="V12" s="26">
        <f t="shared" si="0"/>
        <v>0</v>
      </c>
    </row>
    <row r="13" spans="1:22">
      <c r="A13" s="6" t="s">
        <v>11</v>
      </c>
      <c r="B13" s="6">
        <v>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>
        <v>0</v>
      </c>
      <c r="O13" s="30" t="str">
        <f t="shared" si="1"/>
        <v>Miss</v>
      </c>
      <c r="P13" s="12" t="s">
        <v>13</v>
      </c>
      <c r="Q13" s="22">
        <f>COUNTIF(O5:O69, "A")</f>
        <v>0</v>
      </c>
      <c r="R13" s="10"/>
      <c r="U13" s="26">
        <f>LARGE(N$5:N69,9)</f>
        <v>0</v>
      </c>
      <c r="V13" s="26">
        <f t="shared" si="0"/>
        <v>0</v>
      </c>
    </row>
    <row r="14" spans="1:22">
      <c r="A14" s="6" t="s">
        <v>11</v>
      </c>
      <c r="B14" s="6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>
        <v>0</v>
      </c>
      <c r="O14" s="30" t="str">
        <f t="shared" si="1"/>
        <v>Miss</v>
      </c>
      <c r="P14" s="13" t="s">
        <v>14</v>
      </c>
      <c r="Q14" s="23">
        <f>COUNTIF(O5:O69, "B+")</f>
        <v>0</v>
      </c>
      <c r="R14" s="10"/>
      <c r="U14" s="26">
        <f>LARGE(N$5:N69,10)</f>
        <v>0</v>
      </c>
      <c r="V14" s="26">
        <f t="shared" si="0"/>
        <v>0</v>
      </c>
    </row>
    <row r="15" spans="1:22">
      <c r="A15" s="6" t="s">
        <v>11</v>
      </c>
      <c r="B15" s="6">
        <v>11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>
        <v>0</v>
      </c>
      <c r="O15" s="30" t="str">
        <f t="shared" si="1"/>
        <v>Miss</v>
      </c>
      <c r="P15" s="13" t="s">
        <v>15</v>
      </c>
      <c r="Q15" s="23">
        <f>COUNTIF(O5:O69, "B")</f>
        <v>0</v>
      </c>
      <c r="R15" s="10"/>
      <c r="U15" s="26">
        <f>LARGE(N$5:N69,11)</f>
        <v>0</v>
      </c>
      <c r="V15" s="26">
        <f t="shared" si="0"/>
        <v>0</v>
      </c>
    </row>
    <row r="16" spans="1:22">
      <c r="A16" s="6" t="s">
        <v>11</v>
      </c>
      <c r="B16" s="6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>
        <v>0</v>
      </c>
      <c r="O16" s="30" t="str">
        <f t="shared" si="1"/>
        <v>Miss</v>
      </c>
      <c r="P16" s="13" t="s">
        <v>16</v>
      </c>
      <c r="Q16" s="23">
        <f>COUNTIF(O5:O69, "C+")</f>
        <v>0</v>
      </c>
      <c r="R16" s="10"/>
      <c r="U16" s="26">
        <f>LARGE(N$5:N69,12)</f>
        <v>0</v>
      </c>
      <c r="V16" s="26">
        <f t="shared" si="0"/>
        <v>0</v>
      </c>
    </row>
    <row r="17" spans="1:22">
      <c r="A17" s="6" t="s">
        <v>11</v>
      </c>
      <c r="B17" s="6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v>0</v>
      </c>
      <c r="O17" s="30" t="str">
        <f t="shared" si="1"/>
        <v>Miss</v>
      </c>
      <c r="P17" s="13" t="s">
        <v>17</v>
      </c>
      <c r="Q17" s="23">
        <f>COUNTIF(O5:O69, "C")</f>
        <v>0</v>
      </c>
      <c r="R17" s="10"/>
      <c r="U17" s="26">
        <f>LARGE(N$5:N69,13)</f>
        <v>0</v>
      </c>
      <c r="V17" s="26">
        <f t="shared" si="0"/>
        <v>0</v>
      </c>
    </row>
    <row r="18" spans="1:22">
      <c r="A18" s="6" t="s">
        <v>11</v>
      </c>
      <c r="B18" s="6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v>0</v>
      </c>
      <c r="O18" s="30" t="str">
        <f t="shared" si="1"/>
        <v>Miss</v>
      </c>
      <c r="P18" s="13" t="s">
        <v>18</v>
      </c>
      <c r="Q18" s="23">
        <f>COUNTIF(O5:O69, "D+")</f>
        <v>0</v>
      </c>
      <c r="R18" s="10"/>
      <c r="U18" s="26">
        <f>LARGE(N$5:N69,14)</f>
        <v>0</v>
      </c>
      <c r="V18" s="26">
        <f t="shared" si="0"/>
        <v>0</v>
      </c>
    </row>
    <row r="19" spans="1:22">
      <c r="A19" s="6" t="s">
        <v>11</v>
      </c>
      <c r="B19" s="6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v>0</v>
      </c>
      <c r="O19" s="30" t="str">
        <f t="shared" si="1"/>
        <v>Miss</v>
      </c>
      <c r="P19" s="13" t="s">
        <v>19</v>
      </c>
      <c r="Q19" s="23">
        <f>COUNTIF(O5:O69, "D")</f>
        <v>0</v>
      </c>
      <c r="R19" s="10"/>
      <c r="U19" s="26">
        <f>LARGE(N$5:N69,15)</f>
        <v>0</v>
      </c>
      <c r="V19" s="26">
        <f t="shared" si="0"/>
        <v>0</v>
      </c>
    </row>
    <row r="20" spans="1:22">
      <c r="A20" s="6" t="s">
        <v>11</v>
      </c>
      <c r="B20" s="6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v>0</v>
      </c>
      <c r="O20" s="30" t="str">
        <f t="shared" si="1"/>
        <v>Miss</v>
      </c>
      <c r="P20" s="13" t="s">
        <v>20</v>
      </c>
      <c r="Q20" s="23">
        <f>COUNTIF(O5:O69, "F")</f>
        <v>0</v>
      </c>
      <c r="R20" s="10"/>
      <c r="U20" s="26">
        <f>LARGE(N$5:N69,16)</f>
        <v>0</v>
      </c>
      <c r="V20" s="26">
        <f t="shared" si="0"/>
        <v>0</v>
      </c>
    </row>
    <row r="21" spans="1:22">
      <c r="A21" s="6" t="s">
        <v>11</v>
      </c>
      <c r="B21" s="6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v>0</v>
      </c>
      <c r="O21" s="30" t="str">
        <f t="shared" si="1"/>
        <v>Miss</v>
      </c>
      <c r="P21" s="24" t="s">
        <v>34</v>
      </c>
      <c r="Q21" s="25">
        <f>SUM(Q13:Q20)</f>
        <v>0</v>
      </c>
      <c r="R21" s="10"/>
      <c r="U21" s="26">
        <f>LARGE(N$5:N69,17)</f>
        <v>0</v>
      </c>
      <c r="V21" s="26">
        <f t="shared" si="0"/>
        <v>0</v>
      </c>
    </row>
    <row r="22" spans="1:22">
      <c r="A22" s="6" t="s">
        <v>11</v>
      </c>
      <c r="B22" s="6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v>0</v>
      </c>
      <c r="O22" s="30" t="str">
        <f t="shared" si="1"/>
        <v>Miss</v>
      </c>
      <c r="U22" s="26">
        <f>LARGE(N$5:N69,18)</f>
        <v>0</v>
      </c>
      <c r="V22" s="26">
        <f t="shared" si="0"/>
        <v>0</v>
      </c>
    </row>
    <row r="23" spans="1:22">
      <c r="A23" s="6" t="s">
        <v>11</v>
      </c>
      <c r="B23" s="6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v>0</v>
      </c>
      <c r="O23" s="30" t="str">
        <f t="shared" si="1"/>
        <v>Miss</v>
      </c>
      <c r="P23" s="41" t="s">
        <v>26</v>
      </c>
      <c r="Q23" s="42">
        <f>COUNTIF(O5:O69, "Miss")</f>
        <v>65</v>
      </c>
      <c r="R23" s="43"/>
      <c r="S23" s="43"/>
      <c r="U23" s="26">
        <f>LARGE(N$5:N69,19)</f>
        <v>0</v>
      </c>
      <c r="V23" s="26">
        <f t="shared" si="0"/>
        <v>0</v>
      </c>
    </row>
    <row r="24" spans="1:22">
      <c r="A24" s="6" t="s">
        <v>11</v>
      </c>
      <c r="B24" s="6">
        <v>20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v>0</v>
      </c>
      <c r="O24" s="30" t="str">
        <f t="shared" si="1"/>
        <v>Miss</v>
      </c>
      <c r="P24" s="43" t="s">
        <v>35</v>
      </c>
      <c r="Q24" s="43">
        <f>SUM(N5:N69)</f>
        <v>0</v>
      </c>
      <c r="R24" s="43"/>
      <c r="S24" s="43"/>
      <c r="U24" s="26">
        <f>LARGE(N$5:N69,20)</f>
        <v>0</v>
      </c>
      <c r="V24" s="26">
        <f t="shared" si="0"/>
        <v>0</v>
      </c>
    </row>
    <row r="25" spans="1:22">
      <c r="A25" s="6" t="s">
        <v>11</v>
      </c>
      <c r="B25" s="6">
        <v>21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v>0</v>
      </c>
      <c r="O25" s="30" t="str">
        <f t="shared" si="1"/>
        <v>Miss</v>
      </c>
      <c r="P25" s="43" t="s">
        <v>43</v>
      </c>
      <c r="Q25" s="43">
        <f>Q24^2</f>
        <v>0</v>
      </c>
      <c r="R25" s="43" t="s">
        <v>15</v>
      </c>
      <c r="S25" s="43"/>
      <c r="U25" s="26">
        <f>LARGE(N$5:N69,21)</f>
        <v>0</v>
      </c>
      <c r="V25" s="26">
        <f t="shared" si="0"/>
        <v>0</v>
      </c>
    </row>
    <row r="26" spans="1:22">
      <c r="A26" s="6" t="s">
        <v>11</v>
      </c>
      <c r="B26" s="6">
        <v>22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v>0</v>
      </c>
      <c r="O26" s="30" t="str">
        <f t="shared" si="1"/>
        <v>Miss</v>
      </c>
      <c r="P26" s="43" t="s">
        <v>41</v>
      </c>
      <c r="Q26" s="43">
        <f>SUM(V5:V69)</f>
        <v>0</v>
      </c>
      <c r="R26" s="43"/>
      <c r="S26" s="43"/>
      <c r="U26" s="26">
        <f>LARGE(N$5:N69,22)</f>
        <v>0</v>
      </c>
      <c r="V26" s="26">
        <f t="shared" si="0"/>
        <v>0</v>
      </c>
    </row>
    <row r="27" spans="1:22">
      <c r="A27" s="6" t="s">
        <v>11</v>
      </c>
      <c r="B27" s="6">
        <v>23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>
        <v>0</v>
      </c>
      <c r="O27" s="30" t="str">
        <f t="shared" si="1"/>
        <v>Miss</v>
      </c>
      <c r="P27" s="43" t="s">
        <v>44</v>
      </c>
      <c r="Q27" s="43">
        <f>Q26*Q21</f>
        <v>0</v>
      </c>
      <c r="R27" s="43" t="s">
        <v>13</v>
      </c>
      <c r="S27" s="43"/>
      <c r="U27" s="26">
        <f>LARGE(N$5:N69,23)</f>
        <v>0</v>
      </c>
      <c r="V27" s="26">
        <f t="shared" si="0"/>
        <v>0</v>
      </c>
    </row>
    <row r="28" spans="1:22">
      <c r="A28" s="6" t="s">
        <v>11</v>
      </c>
      <c r="B28" s="6">
        <v>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>
        <v>0</v>
      </c>
      <c r="O28" s="30" t="str">
        <f t="shared" si="1"/>
        <v>Miss</v>
      </c>
      <c r="P28" s="43" t="s">
        <v>42</v>
      </c>
      <c r="Q28" s="44">
        <f>Q27-Q25</f>
        <v>0</v>
      </c>
      <c r="R28" s="43" t="s">
        <v>46</v>
      </c>
      <c r="S28" s="43"/>
      <c r="U28" s="26">
        <f>LARGE(N$5:N69,24)</f>
        <v>0</v>
      </c>
      <c r="V28" s="26">
        <f t="shared" si="0"/>
        <v>0</v>
      </c>
    </row>
    <row r="29" spans="1:22">
      <c r="A29" s="6" t="s">
        <v>11</v>
      </c>
      <c r="B29" s="6">
        <v>25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>
        <v>0</v>
      </c>
      <c r="O29" s="30" t="str">
        <f t="shared" si="1"/>
        <v>Miss</v>
      </c>
      <c r="P29" s="43" t="s">
        <v>45</v>
      </c>
      <c r="Q29" s="44">
        <f>Q21*(Q21-1)</f>
        <v>0</v>
      </c>
      <c r="R29" s="43" t="s">
        <v>47</v>
      </c>
      <c r="S29" s="43"/>
      <c r="U29" s="26">
        <f>LARGE(N$5:N69,25)</f>
        <v>0</v>
      </c>
      <c r="V29" s="26">
        <f t="shared" si="0"/>
        <v>0</v>
      </c>
    </row>
    <row r="30" spans="1:22">
      <c r="A30" s="6" t="s">
        <v>11</v>
      </c>
      <c r="B30" s="6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>
        <v>0</v>
      </c>
      <c r="O30" s="30" t="str">
        <f t="shared" si="1"/>
        <v>Miss</v>
      </c>
      <c r="P30" s="43" t="s">
        <v>48</v>
      </c>
      <c r="Q30" s="43" t="e">
        <f>Q28/Q29</f>
        <v>#DIV/0!</v>
      </c>
      <c r="R30" s="43"/>
      <c r="S30" s="43"/>
      <c r="U30" s="26">
        <f>LARGE(N$5:N69,26)</f>
        <v>0</v>
      </c>
      <c r="V30" s="26">
        <f t="shared" si="0"/>
        <v>0</v>
      </c>
    </row>
    <row r="31" spans="1:22">
      <c r="A31" s="6" t="s">
        <v>11</v>
      </c>
      <c r="B31" s="6">
        <v>27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>
        <v>0</v>
      </c>
      <c r="O31" s="30" t="str">
        <f t="shared" si="1"/>
        <v>Miss</v>
      </c>
      <c r="P31" s="43" t="s">
        <v>38</v>
      </c>
      <c r="Q31" s="43">
        <f>Q21+1</f>
        <v>1</v>
      </c>
      <c r="R31" s="43"/>
      <c r="S31" s="43"/>
      <c r="U31" s="26">
        <f>LARGE(N$5:N69,27)</f>
        <v>0</v>
      </c>
      <c r="V31" s="26">
        <f t="shared" si="0"/>
        <v>0</v>
      </c>
    </row>
    <row r="32" spans="1:22">
      <c r="A32" s="6" t="s">
        <v>11</v>
      </c>
      <c r="B32" s="6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>
        <v>0</v>
      </c>
      <c r="O32" s="30" t="str">
        <f t="shared" si="1"/>
        <v>Miss</v>
      </c>
      <c r="R32" s="10"/>
      <c r="U32" s="26">
        <f>LARGE(N$5:N69,28)</f>
        <v>0</v>
      </c>
      <c r="V32" s="26">
        <f t="shared" si="0"/>
        <v>0</v>
      </c>
    </row>
    <row r="33" spans="1:22">
      <c r="A33" s="6" t="s">
        <v>11</v>
      </c>
      <c r="B33" s="6">
        <v>29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>
        <v>0</v>
      </c>
      <c r="O33" s="30" t="str">
        <f t="shared" si="1"/>
        <v>Miss</v>
      </c>
      <c r="P33" s="10"/>
      <c r="Q33" s="10"/>
      <c r="R33" s="10"/>
      <c r="U33" s="26">
        <f>LARGE(N$5:N69,29)</f>
        <v>0</v>
      </c>
      <c r="V33" s="26">
        <f t="shared" si="0"/>
        <v>0</v>
      </c>
    </row>
    <row r="34" spans="1:22">
      <c r="A34" s="6" t="s">
        <v>11</v>
      </c>
      <c r="B34" s="6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>
        <v>0</v>
      </c>
      <c r="O34" s="30" t="str">
        <f t="shared" si="1"/>
        <v>Miss</v>
      </c>
      <c r="P34" s="10"/>
      <c r="Q34" s="10"/>
      <c r="R34" s="10"/>
      <c r="U34" s="26">
        <f>LARGE(N$5:N69,30)</f>
        <v>0</v>
      </c>
      <c r="V34" s="26">
        <f t="shared" si="0"/>
        <v>0</v>
      </c>
    </row>
    <row r="35" spans="1:22">
      <c r="A35" s="6" t="s">
        <v>11</v>
      </c>
      <c r="B35" s="6">
        <v>31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>
        <v>0</v>
      </c>
      <c r="O35" s="30" t="str">
        <f t="shared" si="1"/>
        <v>Miss</v>
      </c>
      <c r="U35" s="26">
        <f>LARGE(N$5:N69,31)</f>
        <v>0</v>
      </c>
      <c r="V35" s="26">
        <f t="shared" si="0"/>
        <v>0</v>
      </c>
    </row>
    <row r="36" spans="1:22">
      <c r="A36" s="6" t="s">
        <v>11</v>
      </c>
      <c r="B36" s="6">
        <v>32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7">
        <v>0</v>
      </c>
      <c r="O36" s="30" t="str">
        <f t="shared" si="1"/>
        <v>Miss</v>
      </c>
      <c r="U36" s="26">
        <f>LARGE(N$5:N69,32)</f>
        <v>0</v>
      </c>
      <c r="V36" s="26">
        <f t="shared" si="0"/>
        <v>0</v>
      </c>
    </row>
    <row r="37" spans="1:22">
      <c r="A37" s="6" t="s">
        <v>11</v>
      </c>
      <c r="B37" s="6">
        <v>33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7">
        <v>0</v>
      </c>
      <c r="O37" s="30" t="str">
        <f t="shared" si="1"/>
        <v>Miss</v>
      </c>
      <c r="U37" s="26">
        <f>LARGE(N$5:N69,33)</f>
        <v>0</v>
      </c>
      <c r="V37" s="26">
        <f t="shared" si="0"/>
        <v>0</v>
      </c>
    </row>
    <row r="38" spans="1:22">
      <c r="A38" s="6" t="s">
        <v>11</v>
      </c>
      <c r="B38" s="6">
        <v>34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>
        <v>0</v>
      </c>
      <c r="O38" s="30" t="str">
        <f t="shared" si="1"/>
        <v>Miss</v>
      </c>
      <c r="U38" s="26">
        <f>LARGE(N$5:N69,34)</f>
        <v>0</v>
      </c>
      <c r="V38" s="26">
        <f t="shared" si="0"/>
        <v>0</v>
      </c>
    </row>
    <row r="39" spans="1:22">
      <c r="A39" s="6" t="s">
        <v>11</v>
      </c>
      <c r="B39" s="6">
        <v>35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>
        <v>0</v>
      </c>
      <c r="O39" s="30" t="str">
        <f t="shared" si="1"/>
        <v>Miss</v>
      </c>
      <c r="U39" s="26">
        <f>LARGE(N$5:N69,35)</f>
        <v>0</v>
      </c>
      <c r="V39" s="26">
        <f t="shared" si="0"/>
        <v>0</v>
      </c>
    </row>
    <row r="40" spans="1:22">
      <c r="A40" s="6" t="s">
        <v>11</v>
      </c>
      <c r="B40" s="6">
        <v>36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>
        <v>0</v>
      </c>
      <c r="O40" s="30" t="str">
        <f t="shared" si="1"/>
        <v>Miss</v>
      </c>
      <c r="U40" s="26">
        <f>LARGE(N$5:N69,36)</f>
        <v>0</v>
      </c>
      <c r="V40" s="26">
        <f t="shared" si="0"/>
        <v>0</v>
      </c>
    </row>
    <row r="41" spans="1:22">
      <c r="A41" s="6" t="s">
        <v>11</v>
      </c>
      <c r="B41" s="6">
        <v>37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7">
        <v>0</v>
      </c>
      <c r="O41" s="30" t="str">
        <f t="shared" si="1"/>
        <v>Miss</v>
      </c>
      <c r="U41" s="26">
        <f>LARGE(N$5:N69,37)</f>
        <v>0</v>
      </c>
      <c r="V41" s="26">
        <f t="shared" si="0"/>
        <v>0</v>
      </c>
    </row>
    <row r="42" spans="1:22">
      <c r="A42" s="6" t="s">
        <v>11</v>
      </c>
      <c r="B42" s="6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7">
        <v>0</v>
      </c>
      <c r="O42" s="30" t="str">
        <f t="shared" si="1"/>
        <v>Miss</v>
      </c>
      <c r="U42" s="26">
        <f>LARGE(N$5:N69,38)</f>
        <v>0</v>
      </c>
      <c r="V42" s="26">
        <f t="shared" si="0"/>
        <v>0</v>
      </c>
    </row>
    <row r="43" spans="1:22">
      <c r="A43" s="6" t="s">
        <v>11</v>
      </c>
      <c r="B43" s="6">
        <v>39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>
        <v>0</v>
      </c>
      <c r="O43" s="30" t="str">
        <f t="shared" si="1"/>
        <v>Miss</v>
      </c>
      <c r="U43" s="26">
        <f>LARGE(N$5:N69,39)</f>
        <v>0</v>
      </c>
      <c r="V43" s="26">
        <f t="shared" si="0"/>
        <v>0</v>
      </c>
    </row>
    <row r="44" spans="1:22">
      <c r="A44" s="6" t="s">
        <v>11</v>
      </c>
      <c r="B44" s="6">
        <v>40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>
        <v>0</v>
      </c>
      <c r="O44" s="30" t="str">
        <f t="shared" si="1"/>
        <v>Miss</v>
      </c>
      <c r="U44" s="26">
        <f>LARGE(N$5:N69,40)</f>
        <v>0</v>
      </c>
      <c r="V44" s="26">
        <f t="shared" si="0"/>
        <v>0</v>
      </c>
    </row>
    <row r="45" spans="1:22">
      <c r="A45" s="6" t="s">
        <v>11</v>
      </c>
      <c r="B45" s="6">
        <v>41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7">
        <v>0</v>
      </c>
      <c r="O45" s="30" t="str">
        <f t="shared" si="1"/>
        <v>Miss</v>
      </c>
      <c r="U45" s="26">
        <f>LARGE(N$5:N69,41)</f>
        <v>0</v>
      </c>
      <c r="V45" s="26">
        <f t="shared" si="0"/>
        <v>0</v>
      </c>
    </row>
    <row r="46" spans="1:22">
      <c r="A46" s="6" t="s">
        <v>11</v>
      </c>
      <c r="B46" s="6">
        <v>42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7">
        <v>0</v>
      </c>
      <c r="O46" s="30" t="str">
        <f t="shared" si="1"/>
        <v>Miss</v>
      </c>
      <c r="U46" s="26">
        <f>LARGE(N$5:N69,42)</f>
        <v>0</v>
      </c>
      <c r="V46" s="26">
        <f t="shared" si="0"/>
        <v>0</v>
      </c>
    </row>
    <row r="47" spans="1:22">
      <c r="A47" s="6" t="s">
        <v>11</v>
      </c>
      <c r="B47" s="6">
        <v>43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>
        <v>0</v>
      </c>
      <c r="O47" s="30" t="str">
        <f t="shared" si="1"/>
        <v>Miss</v>
      </c>
      <c r="U47" s="26">
        <f>LARGE(N$5:N69,43)</f>
        <v>0</v>
      </c>
      <c r="V47" s="26">
        <f t="shared" si="0"/>
        <v>0</v>
      </c>
    </row>
    <row r="48" spans="1:22">
      <c r="A48" s="6" t="s">
        <v>11</v>
      </c>
      <c r="B48" s="6">
        <v>44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7">
        <v>0</v>
      </c>
      <c r="O48" s="30" t="str">
        <f t="shared" si="1"/>
        <v>Miss</v>
      </c>
      <c r="U48" s="26">
        <f>LARGE(N$5:N69,44)</f>
        <v>0</v>
      </c>
      <c r="V48" s="26">
        <f t="shared" si="0"/>
        <v>0</v>
      </c>
    </row>
    <row r="49" spans="1:22">
      <c r="A49" s="6" t="s">
        <v>11</v>
      </c>
      <c r="B49" s="6">
        <v>45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>
        <v>0</v>
      </c>
      <c r="O49" s="30" t="str">
        <f t="shared" si="1"/>
        <v>Miss</v>
      </c>
      <c r="U49" s="26">
        <f>LARGE(N$5:N69,45)</f>
        <v>0</v>
      </c>
      <c r="V49" s="26">
        <f t="shared" si="0"/>
        <v>0</v>
      </c>
    </row>
    <row r="50" spans="1:22">
      <c r="A50" s="6" t="s">
        <v>11</v>
      </c>
      <c r="B50" s="6">
        <v>46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7">
        <v>0</v>
      </c>
      <c r="O50" s="30" t="str">
        <f t="shared" si="1"/>
        <v>Miss</v>
      </c>
      <c r="U50" s="26">
        <f>LARGE(N$5:N69,46)</f>
        <v>0</v>
      </c>
      <c r="V50" s="26">
        <f t="shared" si="0"/>
        <v>0</v>
      </c>
    </row>
    <row r="51" spans="1:22">
      <c r="A51" s="6" t="s">
        <v>11</v>
      </c>
      <c r="B51" s="6">
        <v>47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7">
        <v>0</v>
      </c>
      <c r="O51" s="30" t="str">
        <f t="shared" si="1"/>
        <v>Miss</v>
      </c>
      <c r="U51" s="26">
        <f>LARGE(N$5:N69,47)</f>
        <v>0</v>
      </c>
      <c r="V51" s="26">
        <f t="shared" si="0"/>
        <v>0</v>
      </c>
    </row>
    <row r="52" spans="1:22">
      <c r="A52" s="6" t="s">
        <v>11</v>
      </c>
      <c r="B52" s="6">
        <v>48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7">
        <v>0</v>
      </c>
      <c r="O52" s="30" t="str">
        <f t="shared" si="1"/>
        <v>Miss</v>
      </c>
      <c r="U52" s="26">
        <f>LARGE(N$5:N69,48)</f>
        <v>0</v>
      </c>
      <c r="V52" s="26">
        <f t="shared" si="0"/>
        <v>0</v>
      </c>
    </row>
    <row r="53" spans="1:22">
      <c r="A53" s="6" t="s">
        <v>11</v>
      </c>
      <c r="B53" s="6">
        <v>49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>
        <v>0</v>
      </c>
      <c r="O53" s="30" t="str">
        <f>IF(N53=0,"Miss",IF(N53&lt;49.49,"F",IF(N53&lt;=54.49,"D",IF(N53&lt;=59.49,"D+",IF(N53&lt;=64.49,"C",IF(N53&lt;=69.49,"C+",IF(N53&lt;=74.49,"B",IF(N53&lt;=79.49,"B+",IF(N53&gt;=79.5,"A")))))))))</f>
        <v>Miss</v>
      </c>
      <c r="U53" s="26">
        <f>LARGE(N$5:N69,49)</f>
        <v>0</v>
      </c>
      <c r="V53" s="26">
        <f t="shared" si="0"/>
        <v>0</v>
      </c>
    </row>
    <row r="54" spans="1:22">
      <c r="A54" s="6" t="s">
        <v>11</v>
      </c>
      <c r="B54" s="6">
        <v>50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7">
        <v>0</v>
      </c>
      <c r="O54" s="30" t="str">
        <f t="shared" si="1"/>
        <v>Miss</v>
      </c>
      <c r="U54" s="26">
        <f>LARGE(N$5:N69,50)</f>
        <v>0</v>
      </c>
      <c r="V54" s="26">
        <f t="shared" si="0"/>
        <v>0</v>
      </c>
    </row>
    <row r="55" spans="1:22">
      <c r="A55" s="6" t="s">
        <v>11</v>
      </c>
      <c r="B55" s="6">
        <v>51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7">
        <v>0</v>
      </c>
      <c r="O55" s="30" t="str">
        <f t="shared" si="1"/>
        <v>Miss</v>
      </c>
      <c r="U55" s="26">
        <f>LARGE(N$5:N69,51)</f>
        <v>0</v>
      </c>
      <c r="V55" s="26">
        <f t="shared" si="0"/>
        <v>0</v>
      </c>
    </row>
    <row r="56" spans="1:22">
      <c r="A56" s="6" t="s">
        <v>11</v>
      </c>
      <c r="B56" s="6">
        <v>52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7">
        <v>0</v>
      </c>
      <c r="O56" s="30" t="str">
        <f t="shared" si="1"/>
        <v>Miss</v>
      </c>
      <c r="U56" s="26">
        <f>LARGE(N$5:N69,52)</f>
        <v>0</v>
      </c>
      <c r="V56" s="26">
        <f t="shared" si="0"/>
        <v>0</v>
      </c>
    </row>
    <row r="57" spans="1:22">
      <c r="A57" s="6" t="s">
        <v>11</v>
      </c>
      <c r="B57" s="6">
        <v>53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7">
        <v>0</v>
      </c>
      <c r="O57" s="30" t="str">
        <f t="shared" si="1"/>
        <v>Miss</v>
      </c>
      <c r="U57" s="26">
        <f>LARGE(N$5:N69,53)</f>
        <v>0</v>
      </c>
      <c r="V57" s="26">
        <f t="shared" si="0"/>
        <v>0</v>
      </c>
    </row>
    <row r="58" spans="1:22">
      <c r="A58" s="6" t="s">
        <v>11</v>
      </c>
      <c r="B58" s="6">
        <v>54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7">
        <v>0</v>
      </c>
      <c r="O58" s="30" t="str">
        <f t="shared" si="1"/>
        <v>Miss</v>
      </c>
      <c r="U58" s="26">
        <f>LARGE(N$5:N69,54)</f>
        <v>0</v>
      </c>
      <c r="V58" s="26">
        <f t="shared" si="0"/>
        <v>0</v>
      </c>
    </row>
    <row r="59" spans="1:22">
      <c r="A59" s="6" t="s">
        <v>11</v>
      </c>
      <c r="B59" s="6">
        <v>55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7">
        <v>0</v>
      </c>
      <c r="O59" s="30" t="str">
        <f t="shared" si="1"/>
        <v>Miss</v>
      </c>
      <c r="U59" s="26">
        <f>LARGE(N$5:N69,55)</f>
        <v>0</v>
      </c>
      <c r="V59" s="26">
        <f t="shared" si="0"/>
        <v>0</v>
      </c>
    </row>
    <row r="60" spans="1:22">
      <c r="A60" s="6" t="s">
        <v>11</v>
      </c>
      <c r="B60" s="6">
        <v>56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7">
        <v>0</v>
      </c>
      <c r="O60" s="30" t="str">
        <f t="shared" si="1"/>
        <v>Miss</v>
      </c>
      <c r="U60" s="26">
        <f>LARGE(N$5:N69,56)</f>
        <v>0</v>
      </c>
      <c r="V60" s="26">
        <f t="shared" si="0"/>
        <v>0</v>
      </c>
    </row>
    <row r="61" spans="1:22">
      <c r="A61" s="6" t="s">
        <v>11</v>
      </c>
      <c r="B61" s="6">
        <v>57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>
        <v>0</v>
      </c>
      <c r="O61" s="30" t="str">
        <f t="shared" si="1"/>
        <v>Miss</v>
      </c>
      <c r="U61" s="26">
        <f>LARGE(N$5:N69,57)</f>
        <v>0</v>
      </c>
      <c r="V61" s="26">
        <f t="shared" si="0"/>
        <v>0</v>
      </c>
    </row>
    <row r="62" spans="1:22">
      <c r="A62" s="6" t="s">
        <v>11</v>
      </c>
      <c r="B62" s="6">
        <v>58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>
        <v>0</v>
      </c>
      <c r="O62" s="30" t="str">
        <f t="shared" si="1"/>
        <v>Miss</v>
      </c>
      <c r="U62" s="26">
        <f>LARGE(N$5:N69,58)</f>
        <v>0</v>
      </c>
      <c r="V62" s="26">
        <f t="shared" si="0"/>
        <v>0</v>
      </c>
    </row>
    <row r="63" spans="1:22">
      <c r="A63" s="6" t="s">
        <v>11</v>
      </c>
      <c r="B63" s="6">
        <v>59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7">
        <v>0</v>
      </c>
      <c r="O63" s="30" t="str">
        <f t="shared" si="1"/>
        <v>Miss</v>
      </c>
      <c r="U63" s="26">
        <f>LARGE(N$5:N69,59)</f>
        <v>0</v>
      </c>
      <c r="V63" s="26">
        <f t="shared" si="0"/>
        <v>0</v>
      </c>
    </row>
    <row r="64" spans="1:22">
      <c r="A64" s="6" t="s">
        <v>11</v>
      </c>
      <c r="B64" s="6">
        <v>60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>
        <v>0</v>
      </c>
      <c r="O64" s="30" t="str">
        <f>IF(N64=0,"Miss",IF(N64&lt;49.49,"F",IF(N64&lt;=54.49,"D",IF(N64&lt;=59.49,"D+",IF(N64&lt;=64.49,"C",IF(N64&lt;=69.49,"C+",IF(N64&lt;=74.49,"B",IF(N64&lt;=79.49,"B+",IF(N64&gt;=79.5,"A")))))))))</f>
        <v>Miss</v>
      </c>
      <c r="U64" s="26">
        <f>LARGE(N$5:N69,60)</f>
        <v>0</v>
      </c>
      <c r="V64" s="26">
        <f t="shared" si="0"/>
        <v>0</v>
      </c>
    </row>
    <row r="65" spans="1:26">
      <c r="A65" s="6" t="s">
        <v>11</v>
      </c>
      <c r="B65" s="6">
        <v>61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7">
        <v>0</v>
      </c>
      <c r="O65" s="30" t="str">
        <f t="shared" si="1"/>
        <v>Miss</v>
      </c>
      <c r="U65" s="26">
        <f>LARGE(N$5:N69,61)</f>
        <v>0</v>
      </c>
      <c r="V65" s="26">
        <f t="shared" si="0"/>
        <v>0</v>
      </c>
    </row>
    <row r="66" spans="1:26">
      <c r="A66" s="6" t="s">
        <v>11</v>
      </c>
      <c r="B66" s="6">
        <v>62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7">
        <v>0</v>
      </c>
      <c r="O66" s="30" t="str">
        <f t="shared" si="1"/>
        <v>Miss</v>
      </c>
      <c r="U66" s="26">
        <f>LARGE(N$5:N69,62)</f>
        <v>0</v>
      </c>
      <c r="V66" s="26">
        <f t="shared" si="0"/>
        <v>0</v>
      </c>
    </row>
    <row r="67" spans="1:26">
      <c r="A67" s="6" t="s">
        <v>11</v>
      </c>
      <c r="B67" s="6">
        <v>63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>
        <v>0</v>
      </c>
      <c r="O67" s="30" t="str">
        <f t="shared" si="1"/>
        <v>Miss</v>
      </c>
      <c r="U67" s="26">
        <f>LARGE(N$5:N69,63)</f>
        <v>0</v>
      </c>
      <c r="V67" s="26">
        <f t="shared" si="0"/>
        <v>0</v>
      </c>
    </row>
    <row r="68" spans="1:26">
      <c r="A68" s="6" t="s">
        <v>11</v>
      </c>
      <c r="B68" s="6">
        <v>64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7">
        <v>0</v>
      </c>
      <c r="O68" s="30" t="str">
        <f>IF(N68=0,"Miss",IF(N68&lt;49.49,"F",IF(N68&lt;=54.49,"D",IF(N68&lt;=59.49,"D+",IF(N68&lt;=64.49,"C",IF(N68&lt;=69.49,"C+",IF(N68&lt;=74.49,"B",IF(N68&lt;=79.49,"B+",IF(N68&gt;=79.5,"A")))))))))</f>
        <v>Miss</v>
      </c>
      <c r="U68" s="26">
        <f>LARGE(N$5:N69,64)</f>
        <v>0</v>
      </c>
      <c r="V68" s="26">
        <f t="shared" si="0"/>
        <v>0</v>
      </c>
    </row>
    <row r="69" spans="1:26">
      <c r="A69" s="6" t="s">
        <v>11</v>
      </c>
      <c r="B69" s="6">
        <v>65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7">
        <v>0</v>
      </c>
      <c r="O69" s="36" t="str">
        <f>IF(N69=0,"Miss",IF(N69&lt;49.49,"F",IF(N69&lt;=54.49,"D",IF(N69&lt;=59.49,"D+",IF(N69&lt;=64.49,"C",IF(N69&lt;=69.49,"C+",IF(N69&lt;=74.49,"B",IF(N69&lt;=79.49,"B+",IF(N69&gt;=79.5,"A")))))))))</f>
        <v>Miss</v>
      </c>
      <c r="U69" s="26">
        <f>LARGE(N$5:N69,65)</f>
        <v>0</v>
      </c>
      <c r="V69" s="26">
        <f t="shared" si="0"/>
        <v>0</v>
      </c>
    </row>
    <row r="70" spans="1:26" s="4" customFormat="1">
      <c r="P70" s="1"/>
      <c r="Q70" s="1"/>
      <c r="R70" s="1"/>
      <c r="S70" s="10"/>
      <c r="T70" s="10"/>
      <c r="U70" s="27"/>
      <c r="V70" s="27"/>
      <c r="W70" s="27"/>
      <c r="X70" s="27"/>
      <c r="Y70" s="1"/>
      <c r="Z70" s="1"/>
    </row>
    <row r="71" spans="1:26">
      <c r="A71" s="8" t="s">
        <v>12</v>
      </c>
      <c r="B71" s="8">
        <v>1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">
        <v>0</v>
      </c>
      <c r="O71" s="33" t="str">
        <f>IF(N71=0,"Miss",IF(N71&lt;49.49,"F",IF(N71&lt;=54.49,"D",IF(N71&lt;=59.49,"D+",IF(N71&lt;=64.49,"C",IF(N71&lt;=69.49,"C+",IF(N71&lt;=74.49,"B",IF(N71&lt;=79.49,"B+",IF(N71&gt;=79.5,"A")))))))))</f>
        <v>Miss</v>
      </c>
      <c r="P71" s="35" t="s">
        <v>21</v>
      </c>
      <c r="Q71" s="38">
        <f>MAX(N71:N135)</f>
        <v>0</v>
      </c>
      <c r="R71" s="10"/>
      <c r="U71" s="26">
        <f>LARGE(N$71:N135,1)</f>
        <v>0</v>
      </c>
      <c r="V71" s="26">
        <f>N71^2</f>
        <v>0</v>
      </c>
    </row>
    <row r="72" spans="1:26">
      <c r="A72" s="8" t="s">
        <v>12</v>
      </c>
      <c r="B72" s="8">
        <v>2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37">
        <v>0</v>
      </c>
      <c r="O72" s="31" t="str">
        <f>IF(N72=0,"Miss",IF(N72&lt;49.49,"F",IF(N72&lt;=54.49,"D",IF(N72&lt;=59.49,"D+",IF(N72&lt;=64.49,"C",IF(N72&lt;=69.49,"C+",IF(N72&lt;=74.49,"B",IF(N72&lt;=79.49,"B+",IF(N72&gt;=79.5,"A")))))))))</f>
        <v>Miss</v>
      </c>
      <c r="P72" s="13" t="s">
        <v>22</v>
      </c>
      <c r="Q72" s="14" t="e">
        <f>LARGE(U71:U135,(Q87))</f>
        <v>#NUM!</v>
      </c>
      <c r="R72" s="10"/>
      <c r="U72" s="26">
        <f>LARGE(N$71:N135,2)</f>
        <v>0</v>
      </c>
      <c r="V72" s="26">
        <f t="shared" ref="V72:V135" si="2">N72^2</f>
        <v>0</v>
      </c>
    </row>
    <row r="73" spans="1:26">
      <c r="A73" s="8" t="s">
        <v>12</v>
      </c>
      <c r="B73" s="8">
        <v>3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9">
        <v>0</v>
      </c>
      <c r="O73" s="31" t="str">
        <f t="shared" ref="O73:O135" si="3">IF(N73=0,"Miss",IF(N73&lt;49.49,"F",IF(N73&lt;=54.49,"D",IF(N73&lt;=59.49,"D+",IF(N73&lt;=64.49,"C",IF(N73&lt;=69.49,"C+",IF(N73&lt;=74.49,"B",IF(N73&lt;=79.49,"B+",IF(N73&gt;=79.5,"A")))))))))</f>
        <v>Miss</v>
      </c>
      <c r="P73" s="13" t="s">
        <v>24</v>
      </c>
      <c r="Q73" s="14" t="e">
        <f>Q90/Q87</f>
        <v>#DIV/0!</v>
      </c>
      <c r="R73" s="10"/>
      <c r="U73" s="26">
        <f>LARGE(N$71:N135,3)</f>
        <v>0</v>
      </c>
      <c r="V73" s="26">
        <f t="shared" si="2"/>
        <v>0</v>
      </c>
    </row>
    <row r="74" spans="1:26">
      <c r="A74" s="8" t="s">
        <v>12</v>
      </c>
      <c r="B74" s="8">
        <v>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>
        <v>0</v>
      </c>
      <c r="O74" s="31" t="str">
        <f t="shared" si="3"/>
        <v>Miss</v>
      </c>
      <c r="P74" s="13" t="s">
        <v>25</v>
      </c>
      <c r="Q74" s="14" t="e">
        <f>SQRT(Q96)</f>
        <v>#DIV/0!</v>
      </c>
      <c r="R74" s="10"/>
      <c r="U74" s="26">
        <f>LARGE(N$71:N135,4)</f>
        <v>0</v>
      </c>
      <c r="V74" s="26">
        <f t="shared" si="2"/>
        <v>0</v>
      </c>
    </row>
    <row r="75" spans="1:26">
      <c r="A75" s="8" t="s">
        <v>12</v>
      </c>
      <c r="B75" s="8">
        <v>5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>
        <v>0</v>
      </c>
      <c r="O75" s="31" t="str">
        <f t="shared" si="3"/>
        <v>Miss</v>
      </c>
      <c r="P75" s="15" t="s">
        <v>37</v>
      </c>
      <c r="Q75" s="16">
        <f>(Q87+1)/2</f>
        <v>0.5</v>
      </c>
      <c r="R75" s="20">
        <f>(Q97-1)/2</f>
        <v>0</v>
      </c>
      <c r="S75" s="26">
        <f>(Q97-1)/2</f>
        <v>0</v>
      </c>
      <c r="T75" s="26">
        <f>(Q97+1)/2</f>
        <v>1</v>
      </c>
      <c r="U75" s="26">
        <f>LARGE(N$71:N135,5)</f>
        <v>0</v>
      </c>
      <c r="V75" s="26">
        <f t="shared" si="2"/>
        <v>0</v>
      </c>
    </row>
    <row r="76" spans="1:26">
      <c r="A76" s="8" t="s">
        <v>12</v>
      </c>
      <c r="B76" s="8">
        <v>6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>
        <v>0</v>
      </c>
      <c r="O76" s="31" t="str">
        <f t="shared" si="3"/>
        <v>Miss</v>
      </c>
      <c r="P76" s="17" t="s">
        <v>23</v>
      </c>
      <c r="Q76" s="39" t="e">
        <f>LARGE(U71:U135,(Q75))</f>
        <v>#NUM!</v>
      </c>
      <c r="R76" s="40" t="e">
        <f>(S76+T76)/2</f>
        <v>#NUM!</v>
      </c>
      <c r="S76" s="26" t="e">
        <f>LARGE(U71:U135,(S75))</f>
        <v>#NUM!</v>
      </c>
      <c r="T76" s="26">
        <f>LARGE(U71:U135,(T75))</f>
        <v>0</v>
      </c>
      <c r="U76" s="26">
        <f>LARGE(N$71:N135,6)</f>
        <v>0</v>
      </c>
      <c r="V76" s="26">
        <f t="shared" si="2"/>
        <v>0</v>
      </c>
    </row>
    <row r="77" spans="1:26">
      <c r="A77" s="8" t="s">
        <v>12</v>
      </c>
      <c r="B77" s="8">
        <v>7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>
        <v>0</v>
      </c>
      <c r="O77" s="31" t="str">
        <f t="shared" si="3"/>
        <v>Miss</v>
      </c>
      <c r="P77" s="18" t="s">
        <v>39</v>
      </c>
      <c r="Q77" s="19"/>
      <c r="R77" s="21"/>
      <c r="U77" s="26">
        <f>LARGE(N$71:N135,7)</f>
        <v>0</v>
      </c>
      <c r="V77" s="26">
        <f t="shared" si="2"/>
        <v>0</v>
      </c>
    </row>
    <row r="78" spans="1:26">
      <c r="A78" s="8" t="s">
        <v>12</v>
      </c>
      <c r="B78" s="8">
        <v>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>
        <v>0</v>
      </c>
      <c r="O78" s="31" t="str">
        <f t="shared" si="3"/>
        <v>Miss</v>
      </c>
      <c r="Q78" s="10"/>
      <c r="R78" s="10"/>
      <c r="U78" s="26">
        <f>LARGE(N$71:N135,8)</f>
        <v>0</v>
      </c>
      <c r="V78" s="26">
        <f t="shared" si="2"/>
        <v>0</v>
      </c>
    </row>
    <row r="79" spans="1:26">
      <c r="A79" s="8" t="s">
        <v>12</v>
      </c>
      <c r="B79" s="8">
        <v>9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9">
        <v>0</v>
      </c>
      <c r="O79" s="31" t="str">
        <f t="shared" si="3"/>
        <v>Miss</v>
      </c>
      <c r="P79" s="12" t="s">
        <v>13</v>
      </c>
      <c r="Q79" s="22">
        <f>COUNTIF(O71:O135, "A")</f>
        <v>0</v>
      </c>
      <c r="R79" s="10"/>
      <c r="U79" s="26">
        <f>LARGE(N$71:N135,9)</f>
        <v>0</v>
      </c>
      <c r="V79" s="26">
        <f t="shared" si="2"/>
        <v>0</v>
      </c>
    </row>
    <row r="80" spans="1:26">
      <c r="A80" s="8" t="s">
        <v>12</v>
      </c>
      <c r="B80" s="8">
        <v>10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>
        <v>0</v>
      </c>
      <c r="O80" s="31" t="str">
        <f t="shared" si="3"/>
        <v>Miss</v>
      </c>
      <c r="P80" s="13" t="s">
        <v>14</v>
      </c>
      <c r="Q80" s="23">
        <f>COUNTIF(O71:O135, "B+")</f>
        <v>0</v>
      </c>
      <c r="R80" s="10"/>
      <c r="U80" s="26">
        <f>LARGE(N$71:N135,10)</f>
        <v>0</v>
      </c>
      <c r="V80" s="26">
        <f t="shared" si="2"/>
        <v>0</v>
      </c>
    </row>
    <row r="81" spans="1:22">
      <c r="A81" s="8" t="s">
        <v>12</v>
      </c>
      <c r="B81" s="8">
        <v>11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>
        <v>0</v>
      </c>
      <c r="O81" s="31" t="str">
        <f t="shared" si="3"/>
        <v>Miss</v>
      </c>
      <c r="P81" s="13" t="s">
        <v>15</v>
      </c>
      <c r="Q81" s="23">
        <f>COUNTIF(O71:O135, "B")</f>
        <v>0</v>
      </c>
      <c r="R81" s="10"/>
      <c r="U81" s="26">
        <f>LARGE(N$71:N135,11)</f>
        <v>0</v>
      </c>
      <c r="V81" s="26">
        <f t="shared" si="2"/>
        <v>0</v>
      </c>
    </row>
    <row r="82" spans="1:22">
      <c r="A82" s="8" t="s">
        <v>12</v>
      </c>
      <c r="B82" s="8">
        <v>12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>
        <v>0</v>
      </c>
      <c r="O82" s="31" t="str">
        <f t="shared" si="3"/>
        <v>Miss</v>
      </c>
      <c r="P82" s="13" t="s">
        <v>16</v>
      </c>
      <c r="Q82" s="23">
        <f>COUNTIF(O71:O135, "C+")</f>
        <v>0</v>
      </c>
      <c r="R82" s="10"/>
      <c r="U82" s="26">
        <f>LARGE(N$71:N135,12)</f>
        <v>0</v>
      </c>
      <c r="V82" s="26">
        <f t="shared" si="2"/>
        <v>0</v>
      </c>
    </row>
    <row r="83" spans="1:22">
      <c r="A83" s="8" t="s">
        <v>12</v>
      </c>
      <c r="B83" s="8">
        <v>13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>
        <v>0</v>
      </c>
      <c r="O83" s="31" t="str">
        <f t="shared" si="3"/>
        <v>Miss</v>
      </c>
      <c r="P83" s="13" t="s">
        <v>17</v>
      </c>
      <c r="Q83" s="23">
        <f>COUNTIF(O71:O135, "C")</f>
        <v>0</v>
      </c>
      <c r="R83" s="10"/>
      <c r="U83" s="26">
        <f>LARGE(N$71:N135,13)</f>
        <v>0</v>
      </c>
      <c r="V83" s="26">
        <f t="shared" si="2"/>
        <v>0</v>
      </c>
    </row>
    <row r="84" spans="1:22">
      <c r="A84" s="8" t="s">
        <v>12</v>
      </c>
      <c r="B84" s="8">
        <v>14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>
        <v>0</v>
      </c>
      <c r="O84" s="31" t="str">
        <f t="shared" si="3"/>
        <v>Miss</v>
      </c>
      <c r="P84" s="13" t="s">
        <v>18</v>
      </c>
      <c r="Q84" s="23">
        <f>COUNTIF(O71:O135, "D+")</f>
        <v>0</v>
      </c>
      <c r="R84" s="10"/>
      <c r="U84" s="26">
        <f>LARGE(N$71:N135,14)</f>
        <v>0</v>
      </c>
      <c r="V84" s="26">
        <f t="shared" si="2"/>
        <v>0</v>
      </c>
    </row>
    <row r="85" spans="1:22">
      <c r="A85" s="8" t="s">
        <v>12</v>
      </c>
      <c r="B85" s="8">
        <v>15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9">
        <v>0</v>
      </c>
      <c r="O85" s="31" t="str">
        <f t="shared" si="3"/>
        <v>Miss</v>
      </c>
      <c r="P85" s="13" t="s">
        <v>19</v>
      </c>
      <c r="Q85" s="23">
        <f>COUNTIF(O71:O135, "D")</f>
        <v>0</v>
      </c>
      <c r="R85" s="10"/>
      <c r="U85" s="26">
        <f>LARGE(N$71:N135,15)</f>
        <v>0</v>
      </c>
      <c r="V85" s="26">
        <f t="shared" si="2"/>
        <v>0</v>
      </c>
    </row>
    <row r="86" spans="1:22">
      <c r="A86" s="8" t="s">
        <v>12</v>
      </c>
      <c r="B86" s="8">
        <v>16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9">
        <v>0</v>
      </c>
      <c r="O86" s="31" t="str">
        <f t="shared" si="3"/>
        <v>Miss</v>
      </c>
      <c r="P86" s="13" t="s">
        <v>20</v>
      </c>
      <c r="Q86" s="23">
        <f>COUNTIF(O71:O135, "F")</f>
        <v>0</v>
      </c>
      <c r="R86" s="10"/>
      <c r="U86" s="26">
        <f>LARGE(N$71:N135,16)</f>
        <v>0</v>
      </c>
      <c r="V86" s="26">
        <f t="shared" si="2"/>
        <v>0</v>
      </c>
    </row>
    <row r="87" spans="1:22">
      <c r="A87" s="8" t="s">
        <v>12</v>
      </c>
      <c r="B87" s="8">
        <v>17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9">
        <v>0</v>
      </c>
      <c r="O87" s="31" t="str">
        <f t="shared" si="3"/>
        <v>Miss</v>
      </c>
      <c r="P87" s="24" t="s">
        <v>34</v>
      </c>
      <c r="Q87" s="25">
        <f>SUM(Q79:Q86)</f>
        <v>0</v>
      </c>
      <c r="R87" s="10"/>
      <c r="U87" s="26">
        <f>LARGE(N$71:N135,17)</f>
        <v>0</v>
      </c>
      <c r="V87" s="26">
        <f t="shared" si="2"/>
        <v>0</v>
      </c>
    </row>
    <row r="88" spans="1:22">
      <c r="A88" s="8" t="s">
        <v>12</v>
      </c>
      <c r="B88" s="8">
        <v>18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9">
        <v>0</v>
      </c>
      <c r="O88" s="31" t="str">
        <f t="shared" si="3"/>
        <v>Miss</v>
      </c>
      <c r="U88" s="26">
        <f>LARGE(N$71:N135,18)</f>
        <v>0</v>
      </c>
      <c r="V88" s="26">
        <f t="shared" si="2"/>
        <v>0</v>
      </c>
    </row>
    <row r="89" spans="1:22">
      <c r="A89" s="8" t="s">
        <v>12</v>
      </c>
      <c r="B89" s="8">
        <v>19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9">
        <v>0</v>
      </c>
      <c r="O89" s="31" t="str">
        <f t="shared" si="3"/>
        <v>Miss</v>
      </c>
      <c r="P89" s="41" t="s">
        <v>26</v>
      </c>
      <c r="Q89" s="42">
        <f>COUNTIF(O71:O135, "Miss")</f>
        <v>65</v>
      </c>
      <c r="R89" s="43"/>
      <c r="S89" s="43"/>
      <c r="U89" s="26">
        <f>LARGE(N$71:N135,19)</f>
        <v>0</v>
      </c>
      <c r="V89" s="26">
        <f t="shared" si="2"/>
        <v>0</v>
      </c>
    </row>
    <row r="90" spans="1:22">
      <c r="A90" s="8" t="s">
        <v>12</v>
      </c>
      <c r="B90" s="8">
        <v>20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9">
        <v>0</v>
      </c>
      <c r="O90" s="31" t="str">
        <f t="shared" si="3"/>
        <v>Miss</v>
      </c>
      <c r="P90" s="43" t="s">
        <v>35</v>
      </c>
      <c r="Q90" s="43">
        <f>SUM(N71:N135)</f>
        <v>0</v>
      </c>
      <c r="R90" s="43"/>
      <c r="S90" s="43"/>
      <c r="U90" s="26">
        <f>LARGE(N$71:N135,20)</f>
        <v>0</v>
      </c>
      <c r="V90" s="26">
        <f t="shared" si="2"/>
        <v>0</v>
      </c>
    </row>
    <row r="91" spans="1:22">
      <c r="A91" s="8" t="s">
        <v>12</v>
      </c>
      <c r="B91" s="8">
        <v>21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9">
        <v>0</v>
      </c>
      <c r="O91" s="31" t="str">
        <f t="shared" si="3"/>
        <v>Miss</v>
      </c>
      <c r="P91" s="43" t="s">
        <v>43</v>
      </c>
      <c r="Q91" s="43">
        <f>Q90^2</f>
        <v>0</v>
      </c>
      <c r="R91" s="43" t="s">
        <v>15</v>
      </c>
      <c r="S91" s="43"/>
      <c r="U91" s="26">
        <f>LARGE(N$71:N135,21)</f>
        <v>0</v>
      </c>
      <c r="V91" s="26">
        <f t="shared" si="2"/>
        <v>0</v>
      </c>
    </row>
    <row r="92" spans="1:22">
      <c r="A92" s="8" t="s">
        <v>12</v>
      </c>
      <c r="B92" s="8">
        <v>22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9">
        <v>0</v>
      </c>
      <c r="O92" s="31" t="str">
        <f t="shared" si="3"/>
        <v>Miss</v>
      </c>
      <c r="P92" s="43" t="s">
        <v>41</v>
      </c>
      <c r="Q92" s="43">
        <f>SUM(V71:V135)</f>
        <v>0</v>
      </c>
      <c r="R92" s="43"/>
      <c r="S92" s="43"/>
      <c r="U92" s="26">
        <f>LARGE(N$71:N135,22)</f>
        <v>0</v>
      </c>
      <c r="V92" s="26">
        <f t="shared" si="2"/>
        <v>0</v>
      </c>
    </row>
    <row r="93" spans="1:22">
      <c r="A93" s="8" t="s">
        <v>12</v>
      </c>
      <c r="B93" s="8">
        <v>23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>
        <v>0</v>
      </c>
      <c r="O93" s="31" t="str">
        <f t="shared" si="3"/>
        <v>Miss</v>
      </c>
      <c r="P93" s="43" t="s">
        <v>44</v>
      </c>
      <c r="Q93" s="43">
        <f>Q92*Q87</f>
        <v>0</v>
      </c>
      <c r="R93" s="43" t="s">
        <v>13</v>
      </c>
      <c r="S93" s="43"/>
      <c r="U93" s="26">
        <f>LARGE(N$71:N135,23)</f>
        <v>0</v>
      </c>
      <c r="V93" s="26">
        <f t="shared" si="2"/>
        <v>0</v>
      </c>
    </row>
    <row r="94" spans="1:22">
      <c r="A94" s="8" t="s">
        <v>12</v>
      </c>
      <c r="B94" s="8">
        <v>24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9">
        <v>0</v>
      </c>
      <c r="O94" s="31" t="str">
        <f t="shared" si="3"/>
        <v>Miss</v>
      </c>
      <c r="P94" s="43" t="s">
        <v>42</v>
      </c>
      <c r="Q94" s="44">
        <f>Q93-Q91</f>
        <v>0</v>
      </c>
      <c r="R94" s="43" t="s">
        <v>46</v>
      </c>
      <c r="S94" s="43"/>
      <c r="U94" s="26">
        <f>LARGE(N$71:N135,24)</f>
        <v>0</v>
      </c>
      <c r="V94" s="26">
        <f t="shared" si="2"/>
        <v>0</v>
      </c>
    </row>
    <row r="95" spans="1:22">
      <c r="A95" s="8" t="s">
        <v>12</v>
      </c>
      <c r="B95" s="8">
        <v>25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>
        <v>0</v>
      </c>
      <c r="O95" s="31" t="str">
        <f t="shared" si="3"/>
        <v>Miss</v>
      </c>
      <c r="P95" s="43" t="s">
        <v>45</v>
      </c>
      <c r="Q95" s="44">
        <f>Q87*(Q87-1)</f>
        <v>0</v>
      </c>
      <c r="R95" s="43" t="s">
        <v>47</v>
      </c>
      <c r="S95" s="43"/>
      <c r="U95" s="26">
        <f>LARGE(N$71:N135,25)</f>
        <v>0</v>
      </c>
      <c r="V95" s="26">
        <f t="shared" si="2"/>
        <v>0</v>
      </c>
    </row>
    <row r="96" spans="1:22">
      <c r="A96" s="8" t="s">
        <v>12</v>
      </c>
      <c r="B96" s="8">
        <v>26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>
        <v>0</v>
      </c>
      <c r="O96" s="31" t="str">
        <f t="shared" si="3"/>
        <v>Miss</v>
      </c>
      <c r="P96" s="43" t="s">
        <v>48</v>
      </c>
      <c r="Q96" s="43" t="e">
        <f>Q94/Q95</f>
        <v>#DIV/0!</v>
      </c>
      <c r="R96" s="43"/>
      <c r="S96" s="43"/>
      <c r="U96" s="26">
        <f>LARGE(N$71:N135,26)</f>
        <v>0</v>
      </c>
      <c r="V96" s="26">
        <f t="shared" si="2"/>
        <v>0</v>
      </c>
    </row>
    <row r="97" spans="1:22">
      <c r="A97" s="8" t="s">
        <v>12</v>
      </c>
      <c r="B97" s="8">
        <v>27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>
        <v>0</v>
      </c>
      <c r="O97" s="31" t="str">
        <f t="shared" si="3"/>
        <v>Miss</v>
      </c>
      <c r="P97" s="43" t="s">
        <v>38</v>
      </c>
      <c r="Q97" s="43">
        <f>Q87+1</f>
        <v>1</v>
      </c>
      <c r="R97" s="43"/>
      <c r="S97" s="43"/>
      <c r="U97" s="26">
        <f>LARGE(N$71:N135,27)</f>
        <v>0</v>
      </c>
      <c r="V97" s="26">
        <f t="shared" si="2"/>
        <v>0</v>
      </c>
    </row>
    <row r="98" spans="1:22">
      <c r="A98" s="8" t="s">
        <v>12</v>
      </c>
      <c r="B98" s="8">
        <v>28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>
        <v>0</v>
      </c>
      <c r="O98" s="31" t="str">
        <f t="shared" si="3"/>
        <v>Miss</v>
      </c>
      <c r="P98" s="10"/>
      <c r="Q98" s="10"/>
      <c r="R98" s="10"/>
      <c r="U98" s="26">
        <f>LARGE(N$71:N135,28)</f>
        <v>0</v>
      </c>
      <c r="V98" s="26">
        <f t="shared" si="2"/>
        <v>0</v>
      </c>
    </row>
    <row r="99" spans="1:22">
      <c r="A99" s="8" t="s">
        <v>12</v>
      </c>
      <c r="B99" s="8">
        <v>29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9">
        <v>0</v>
      </c>
      <c r="O99" s="31" t="str">
        <f t="shared" si="3"/>
        <v>Miss</v>
      </c>
      <c r="P99" s="10"/>
      <c r="Q99" s="10"/>
      <c r="R99" s="10"/>
      <c r="U99" s="26">
        <f>LARGE(N$71:N135,29)</f>
        <v>0</v>
      </c>
      <c r="V99" s="26">
        <f t="shared" si="2"/>
        <v>0</v>
      </c>
    </row>
    <row r="100" spans="1:22">
      <c r="A100" s="8" t="s">
        <v>12</v>
      </c>
      <c r="B100" s="8">
        <v>30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>
        <v>0</v>
      </c>
      <c r="O100" s="31" t="str">
        <f t="shared" si="3"/>
        <v>Miss</v>
      </c>
      <c r="P100" s="10"/>
      <c r="Q100" s="10"/>
      <c r="R100" s="10"/>
      <c r="U100" s="26">
        <f>LARGE(N$71:N135,30)</f>
        <v>0</v>
      </c>
      <c r="V100" s="26">
        <f t="shared" si="2"/>
        <v>0</v>
      </c>
    </row>
    <row r="101" spans="1:22">
      <c r="A101" s="8" t="s">
        <v>12</v>
      </c>
      <c r="B101" s="8">
        <v>31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>
        <v>0</v>
      </c>
      <c r="O101" s="31" t="str">
        <f t="shared" si="3"/>
        <v>Miss</v>
      </c>
      <c r="U101" s="26">
        <f>LARGE(N$71:N135,31)</f>
        <v>0</v>
      </c>
      <c r="V101" s="26">
        <f t="shared" si="2"/>
        <v>0</v>
      </c>
    </row>
    <row r="102" spans="1:22">
      <c r="A102" s="8" t="s">
        <v>12</v>
      </c>
      <c r="B102" s="8">
        <v>32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>
        <v>0</v>
      </c>
      <c r="O102" s="31" t="str">
        <f t="shared" si="3"/>
        <v>Miss</v>
      </c>
      <c r="U102" s="26">
        <f>LARGE(N$71:N135,32)</f>
        <v>0</v>
      </c>
      <c r="V102" s="26">
        <f t="shared" si="2"/>
        <v>0</v>
      </c>
    </row>
    <row r="103" spans="1:22">
      <c r="A103" s="8" t="s">
        <v>12</v>
      </c>
      <c r="B103" s="8">
        <v>33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9">
        <v>0</v>
      </c>
      <c r="O103" s="31" t="str">
        <f t="shared" si="3"/>
        <v>Miss</v>
      </c>
      <c r="U103" s="26">
        <f>LARGE(N$71:N135,33)</f>
        <v>0</v>
      </c>
      <c r="V103" s="26">
        <f t="shared" si="2"/>
        <v>0</v>
      </c>
    </row>
    <row r="104" spans="1:22">
      <c r="A104" s="8" t="s">
        <v>12</v>
      </c>
      <c r="B104" s="8">
        <v>34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9">
        <v>0</v>
      </c>
      <c r="O104" s="31" t="str">
        <f t="shared" si="3"/>
        <v>Miss</v>
      </c>
      <c r="U104" s="26">
        <f>LARGE(N$71:N135,34)</f>
        <v>0</v>
      </c>
      <c r="V104" s="26">
        <f t="shared" si="2"/>
        <v>0</v>
      </c>
    </row>
    <row r="105" spans="1:22">
      <c r="A105" s="8" t="s">
        <v>12</v>
      </c>
      <c r="B105" s="8">
        <v>35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>
        <v>0</v>
      </c>
      <c r="O105" s="31" t="str">
        <f t="shared" si="3"/>
        <v>Miss</v>
      </c>
      <c r="U105" s="26">
        <f>LARGE(N$71:N135,35)</f>
        <v>0</v>
      </c>
      <c r="V105" s="26">
        <f t="shared" si="2"/>
        <v>0</v>
      </c>
    </row>
    <row r="106" spans="1:22">
      <c r="A106" s="8" t="s">
        <v>12</v>
      </c>
      <c r="B106" s="8">
        <v>36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>
        <v>0</v>
      </c>
      <c r="O106" s="31" t="str">
        <f t="shared" si="3"/>
        <v>Miss</v>
      </c>
      <c r="U106" s="26">
        <f>LARGE(N$71:N135,36)</f>
        <v>0</v>
      </c>
      <c r="V106" s="26">
        <f t="shared" si="2"/>
        <v>0</v>
      </c>
    </row>
    <row r="107" spans="1:22">
      <c r="A107" s="8" t="s">
        <v>12</v>
      </c>
      <c r="B107" s="8">
        <v>37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>
        <v>0</v>
      </c>
      <c r="O107" s="31" t="str">
        <f t="shared" si="3"/>
        <v>Miss</v>
      </c>
      <c r="U107" s="26">
        <f>LARGE(N$71:N135,37)</f>
        <v>0</v>
      </c>
      <c r="V107" s="26">
        <f t="shared" si="2"/>
        <v>0</v>
      </c>
    </row>
    <row r="108" spans="1:22">
      <c r="A108" s="8" t="s">
        <v>12</v>
      </c>
      <c r="B108" s="8">
        <v>38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9">
        <v>0</v>
      </c>
      <c r="O108" s="31" t="str">
        <f t="shared" si="3"/>
        <v>Miss</v>
      </c>
      <c r="U108" s="26">
        <f>LARGE(N$71:N135,38)</f>
        <v>0</v>
      </c>
      <c r="V108" s="26">
        <f t="shared" si="2"/>
        <v>0</v>
      </c>
    </row>
    <row r="109" spans="1:22">
      <c r="A109" s="8" t="s">
        <v>12</v>
      </c>
      <c r="B109" s="8">
        <v>39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9">
        <v>0</v>
      </c>
      <c r="O109" s="31" t="str">
        <f t="shared" si="3"/>
        <v>Miss</v>
      </c>
      <c r="U109" s="26">
        <f>LARGE(N$71:N135,39)</f>
        <v>0</v>
      </c>
      <c r="V109" s="26">
        <f t="shared" si="2"/>
        <v>0</v>
      </c>
    </row>
    <row r="110" spans="1:22">
      <c r="A110" s="8" t="s">
        <v>12</v>
      </c>
      <c r="B110" s="8">
        <v>40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>
        <v>0</v>
      </c>
      <c r="O110" s="31" t="str">
        <f t="shared" si="3"/>
        <v>Miss</v>
      </c>
      <c r="U110" s="26">
        <f>LARGE(N$71:N135,40)</f>
        <v>0</v>
      </c>
      <c r="V110" s="26">
        <f t="shared" si="2"/>
        <v>0</v>
      </c>
    </row>
    <row r="111" spans="1:22">
      <c r="A111" s="8" t="s">
        <v>12</v>
      </c>
      <c r="B111" s="8">
        <v>41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9">
        <v>0</v>
      </c>
      <c r="O111" s="31" t="str">
        <f t="shared" si="3"/>
        <v>Miss</v>
      </c>
      <c r="U111" s="26">
        <f>LARGE(N$71:N135,41)</f>
        <v>0</v>
      </c>
      <c r="V111" s="26">
        <f t="shared" si="2"/>
        <v>0</v>
      </c>
    </row>
    <row r="112" spans="1:22">
      <c r="A112" s="8" t="s">
        <v>12</v>
      </c>
      <c r="B112" s="8">
        <v>42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9">
        <v>0</v>
      </c>
      <c r="O112" s="31" t="str">
        <f t="shared" si="3"/>
        <v>Miss</v>
      </c>
      <c r="U112" s="26">
        <f>LARGE(N$71:N135,42)</f>
        <v>0</v>
      </c>
      <c r="V112" s="26">
        <f t="shared" si="2"/>
        <v>0</v>
      </c>
    </row>
    <row r="113" spans="1:22">
      <c r="A113" s="8" t="s">
        <v>12</v>
      </c>
      <c r="B113" s="8">
        <v>43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9">
        <v>0</v>
      </c>
      <c r="O113" s="31" t="str">
        <f t="shared" si="3"/>
        <v>Miss</v>
      </c>
      <c r="U113" s="26">
        <f>LARGE(N$71:N135,43)</f>
        <v>0</v>
      </c>
      <c r="V113" s="26">
        <f t="shared" si="2"/>
        <v>0</v>
      </c>
    </row>
    <row r="114" spans="1:22">
      <c r="A114" s="8" t="s">
        <v>12</v>
      </c>
      <c r="B114" s="8">
        <v>44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>
        <v>0</v>
      </c>
      <c r="O114" s="31" t="str">
        <f t="shared" si="3"/>
        <v>Miss</v>
      </c>
      <c r="U114" s="26">
        <f>LARGE(N$71:N135,44)</f>
        <v>0</v>
      </c>
      <c r="V114" s="26">
        <f t="shared" si="2"/>
        <v>0</v>
      </c>
    </row>
    <row r="115" spans="1:22">
      <c r="A115" s="8" t="s">
        <v>12</v>
      </c>
      <c r="B115" s="8">
        <v>45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>
        <v>0</v>
      </c>
      <c r="O115" s="31" t="str">
        <f t="shared" si="3"/>
        <v>Miss</v>
      </c>
      <c r="U115" s="26">
        <f>LARGE(N$71:N135,45)</f>
        <v>0</v>
      </c>
      <c r="V115" s="26">
        <f t="shared" si="2"/>
        <v>0</v>
      </c>
    </row>
    <row r="116" spans="1:22">
      <c r="A116" s="8" t="s">
        <v>12</v>
      </c>
      <c r="B116" s="8">
        <v>46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>
        <v>0</v>
      </c>
      <c r="O116" s="31" t="str">
        <f t="shared" si="3"/>
        <v>Miss</v>
      </c>
      <c r="U116" s="26">
        <f>LARGE(N$71:N135,46)</f>
        <v>0</v>
      </c>
      <c r="V116" s="26">
        <f t="shared" si="2"/>
        <v>0</v>
      </c>
    </row>
    <row r="117" spans="1:22">
      <c r="A117" s="8" t="s">
        <v>12</v>
      </c>
      <c r="B117" s="8">
        <v>47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>
        <v>0</v>
      </c>
      <c r="O117" s="31" t="str">
        <f t="shared" si="3"/>
        <v>Miss</v>
      </c>
      <c r="U117" s="26">
        <f>LARGE(N$71:N135,47)</f>
        <v>0</v>
      </c>
      <c r="V117" s="26">
        <f t="shared" si="2"/>
        <v>0</v>
      </c>
    </row>
    <row r="118" spans="1:22">
      <c r="A118" s="8" t="s">
        <v>12</v>
      </c>
      <c r="B118" s="8">
        <v>48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>
        <v>0</v>
      </c>
      <c r="O118" s="31" t="str">
        <f t="shared" si="3"/>
        <v>Miss</v>
      </c>
      <c r="U118" s="26">
        <f>LARGE(N$71:N135,48)</f>
        <v>0</v>
      </c>
      <c r="V118" s="26">
        <f t="shared" si="2"/>
        <v>0</v>
      </c>
    </row>
    <row r="119" spans="1:22">
      <c r="A119" s="8" t="s">
        <v>12</v>
      </c>
      <c r="B119" s="8">
        <v>49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>
        <v>0</v>
      </c>
      <c r="O119" s="31" t="str">
        <f>IF(N119=0,"Miss",IF(N119&lt;49.49,"F",IF(N119&lt;=54.49,"D",IF(N119&lt;=59.49,"D+",IF(N119&lt;=64.49,"C",IF(N119&lt;=69.49,"C+",IF(N119&lt;=74.49,"B",IF(N119&lt;=79.49,"B+",IF(N119&gt;=79.5,"A")))))))))</f>
        <v>Miss</v>
      </c>
      <c r="U119" s="26">
        <f>LARGE(N$71:N135,49)</f>
        <v>0</v>
      </c>
      <c r="V119" s="26">
        <f t="shared" si="2"/>
        <v>0</v>
      </c>
    </row>
    <row r="120" spans="1:22">
      <c r="A120" s="8" t="s">
        <v>12</v>
      </c>
      <c r="B120" s="8">
        <v>50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>
        <v>0</v>
      </c>
      <c r="O120" s="31" t="str">
        <f t="shared" si="3"/>
        <v>Miss</v>
      </c>
      <c r="U120" s="26">
        <f>LARGE(N$71:N135,50)</f>
        <v>0</v>
      </c>
      <c r="V120" s="26">
        <f t="shared" si="2"/>
        <v>0</v>
      </c>
    </row>
    <row r="121" spans="1:22">
      <c r="A121" s="8" t="s">
        <v>12</v>
      </c>
      <c r="B121" s="8">
        <v>51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>
        <v>0</v>
      </c>
      <c r="O121" s="31" t="str">
        <f t="shared" si="3"/>
        <v>Miss</v>
      </c>
      <c r="U121" s="26">
        <f>LARGE(N$71:N135,51)</f>
        <v>0</v>
      </c>
      <c r="V121" s="26">
        <f t="shared" si="2"/>
        <v>0</v>
      </c>
    </row>
    <row r="122" spans="1:22">
      <c r="A122" s="8" t="s">
        <v>12</v>
      </c>
      <c r="B122" s="8">
        <v>52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>
        <v>0</v>
      </c>
      <c r="O122" s="31" t="str">
        <f t="shared" si="3"/>
        <v>Miss</v>
      </c>
      <c r="U122" s="26">
        <f>LARGE(N$71:N135,52)</f>
        <v>0</v>
      </c>
      <c r="V122" s="26">
        <f t="shared" si="2"/>
        <v>0</v>
      </c>
    </row>
    <row r="123" spans="1:22">
      <c r="A123" s="8" t="s">
        <v>12</v>
      </c>
      <c r="B123" s="8">
        <v>53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>
        <v>0</v>
      </c>
      <c r="O123" s="31" t="str">
        <f t="shared" si="3"/>
        <v>Miss</v>
      </c>
      <c r="U123" s="26">
        <f>LARGE(N$71:N135,53)</f>
        <v>0</v>
      </c>
      <c r="V123" s="26">
        <f t="shared" si="2"/>
        <v>0</v>
      </c>
    </row>
    <row r="124" spans="1:22">
      <c r="A124" s="8" t="s">
        <v>12</v>
      </c>
      <c r="B124" s="8">
        <v>54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>
        <v>0</v>
      </c>
      <c r="O124" s="31" t="str">
        <f t="shared" si="3"/>
        <v>Miss</v>
      </c>
      <c r="U124" s="26">
        <f>LARGE(N$71:N135,54)</f>
        <v>0</v>
      </c>
      <c r="V124" s="26">
        <f t="shared" si="2"/>
        <v>0</v>
      </c>
    </row>
    <row r="125" spans="1:22">
      <c r="A125" s="8" t="s">
        <v>12</v>
      </c>
      <c r="B125" s="8">
        <v>55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9">
        <v>0</v>
      </c>
      <c r="O125" s="31" t="str">
        <f t="shared" si="3"/>
        <v>Miss</v>
      </c>
      <c r="U125" s="26">
        <f>LARGE(N$71:N135,55)</f>
        <v>0</v>
      </c>
      <c r="V125" s="26">
        <f t="shared" si="2"/>
        <v>0</v>
      </c>
    </row>
    <row r="126" spans="1:22">
      <c r="A126" s="8" t="s">
        <v>12</v>
      </c>
      <c r="B126" s="8">
        <v>56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9">
        <v>0</v>
      </c>
      <c r="O126" s="31" t="str">
        <f t="shared" si="3"/>
        <v>Miss</v>
      </c>
      <c r="U126" s="26">
        <f>LARGE(N$71:N135,56)</f>
        <v>0</v>
      </c>
      <c r="V126" s="26">
        <f t="shared" si="2"/>
        <v>0</v>
      </c>
    </row>
    <row r="127" spans="1:22">
      <c r="A127" s="8" t="s">
        <v>12</v>
      </c>
      <c r="B127" s="8">
        <v>57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9">
        <v>0</v>
      </c>
      <c r="O127" s="31" t="str">
        <f t="shared" si="3"/>
        <v>Miss</v>
      </c>
      <c r="U127" s="26">
        <f>LARGE(N$71:N135,57)</f>
        <v>0</v>
      </c>
      <c r="V127" s="26">
        <f t="shared" si="2"/>
        <v>0</v>
      </c>
    </row>
    <row r="128" spans="1:22">
      <c r="A128" s="8" t="s">
        <v>12</v>
      </c>
      <c r="B128" s="8">
        <v>58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9">
        <v>0</v>
      </c>
      <c r="O128" s="31" t="str">
        <f t="shared" si="3"/>
        <v>Miss</v>
      </c>
      <c r="U128" s="26">
        <f>LARGE(N$71:N135,58)</f>
        <v>0</v>
      </c>
      <c r="V128" s="26">
        <f t="shared" si="2"/>
        <v>0</v>
      </c>
    </row>
    <row r="129" spans="1:22">
      <c r="A129" s="8" t="s">
        <v>12</v>
      </c>
      <c r="B129" s="8">
        <v>59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9">
        <v>0</v>
      </c>
      <c r="O129" s="31" t="str">
        <f t="shared" si="3"/>
        <v>Miss</v>
      </c>
      <c r="U129" s="26">
        <f>LARGE(N$71:N135,59)</f>
        <v>0</v>
      </c>
      <c r="V129" s="26">
        <f t="shared" si="2"/>
        <v>0</v>
      </c>
    </row>
    <row r="130" spans="1:22">
      <c r="A130" s="8" t="s">
        <v>12</v>
      </c>
      <c r="B130" s="8">
        <v>60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>
        <v>0</v>
      </c>
      <c r="O130" s="31" t="str">
        <f t="shared" si="3"/>
        <v>Miss</v>
      </c>
      <c r="U130" s="26">
        <f>LARGE(N$71:N135,60)</f>
        <v>0</v>
      </c>
      <c r="V130" s="26">
        <f t="shared" si="2"/>
        <v>0</v>
      </c>
    </row>
    <row r="131" spans="1:22">
      <c r="A131" s="8" t="s">
        <v>12</v>
      </c>
      <c r="B131" s="8">
        <v>61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>
        <v>0</v>
      </c>
      <c r="O131" s="31" t="str">
        <f t="shared" si="3"/>
        <v>Miss</v>
      </c>
      <c r="U131" s="26">
        <f>LARGE(N$71:N135,61)</f>
        <v>0</v>
      </c>
      <c r="V131" s="26">
        <f t="shared" si="2"/>
        <v>0</v>
      </c>
    </row>
    <row r="132" spans="1:22">
      <c r="A132" s="8" t="s">
        <v>12</v>
      </c>
      <c r="B132" s="8">
        <v>62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>
        <v>0</v>
      </c>
      <c r="O132" s="31" t="str">
        <f t="shared" si="3"/>
        <v>Miss</v>
      </c>
      <c r="U132" s="26">
        <f>LARGE(N$71:N135,62)</f>
        <v>0</v>
      </c>
      <c r="V132" s="26">
        <f t="shared" si="2"/>
        <v>0</v>
      </c>
    </row>
    <row r="133" spans="1:22">
      <c r="A133" s="8" t="s">
        <v>12</v>
      </c>
      <c r="B133" s="8">
        <v>63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9">
        <v>0</v>
      </c>
      <c r="O133" s="31" t="str">
        <f t="shared" si="3"/>
        <v>Miss</v>
      </c>
      <c r="U133" s="26">
        <f>LARGE(N$71:N135,63)</f>
        <v>0</v>
      </c>
      <c r="V133" s="26">
        <f t="shared" si="2"/>
        <v>0</v>
      </c>
    </row>
    <row r="134" spans="1:22">
      <c r="A134" s="8" t="s">
        <v>12</v>
      </c>
      <c r="B134" s="8">
        <v>64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9">
        <v>0</v>
      </c>
      <c r="O134" s="31" t="str">
        <f t="shared" si="3"/>
        <v>Miss</v>
      </c>
      <c r="U134" s="26">
        <f>LARGE(N$71:N135,64)</f>
        <v>0</v>
      </c>
      <c r="V134" s="26">
        <f t="shared" si="2"/>
        <v>0</v>
      </c>
    </row>
    <row r="135" spans="1:22">
      <c r="A135" s="8" t="s">
        <v>12</v>
      </c>
      <c r="B135" s="8">
        <v>65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9">
        <v>0</v>
      </c>
      <c r="O135" s="32" t="str">
        <f t="shared" si="3"/>
        <v>Miss</v>
      </c>
      <c r="U135" s="26">
        <f>LARGE(N$71:N135,65)</f>
        <v>0</v>
      </c>
      <c r="V135" s="26">
        <f t="shared" si="2"/>
        <v>0</v>
      </c>
    </row>
  </sheetData>
  <sheetProtection password="EE23" sheet="1" objects="1" scenarios="1"/>
  <mergeCells count="6">
    <mergeCell ref="O3:O4"/>
    <mergeCell ref="A3:A4"/>
    <mergeCell ref="B3:B4"/>
    <mergeCell ref="C3:C4"/>
    <mergeCell ref="D3:D4"/>
    <mergeCell ref="E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คะแนน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jatevetkku</dc:creator>
  <cp:lastModifiedBy>Corporate Edition</cp:lastModifiedBy>
  <dcterms:created xsi:type="dcterms:W3CDTF">2018-05-11T05:59:56Z</dcterms:created>
  <dcterms:modified xsi:type="dcterms:W3CDTF">2018-05-22T10:23:09Z</dcterms:modified>
</cp:coreProperties>
</file>